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3"/>
  </bookViews>
  <sheets>
    <sheet name="Anex 17.2" sheetId="1" r:id="rId1"/>
    <sheet name="Anex 17.1" sheetId="2" r:id="rId2"/>
    <sheet name="Rajaswa Bandfand" sheetId="3" r:id="rId3"/>
    <sheet name="Income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<sst xmlns="http://schemas.openxmlformats.org/spreadsheetml/2006/main" count="328" uniqueCount="266">
  <si>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</si>
  <si>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</si>
  <si>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</si>
  <si>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</si>
  <si>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</si>
  <si>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</si>
  <si>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</si>
  <si>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</si>
  <si>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</si>
  <si>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</si>
  <si>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</si>
  <si>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</si>
  <si>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</si>
  <si>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</si>
  <si>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</si>
  <si>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</si>
  <si>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</si>
  <si>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</si>
  <si>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</si>
  <si>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</si>
  <si>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</si>
  <si>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 xml:space="preserve">k'Flhut -:yfgLo:t/sf ;8s_ cg'bfg </t>
  </si>
  <si>
    <t xml:space="preserve">:yfgLo zf;g tyf ;fd'bflos ljsf; sfo{qmd 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</si>
  <si>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</si>
  <si>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</si>
  <si>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</si>
  <si>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</si>
  <si>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</si>
  <si>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</si>
  <si>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</si>
  <si>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</si>
  <si>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</si>
  <si>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</si>
  <si>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</si>
  <si>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</si>
  <si>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</si>
  <si>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</si>
  <si>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</si>
  <si>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</si>
  <si>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</si>
  <si>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</si>
  <si>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</si>
  <si>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</si>
  <si>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</si>
  <si>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</si>
  <si>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</si>
  <si>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</si>
  <si>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</si>
  <si>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</si>
  <si>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</si>
  <si>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</si>
  <si>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</si>
  <si>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</si>
  <si>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</si>
  <si>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</si>
  <si>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</si>
  <si>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</si>
  <si>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</si>
  <si>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</si>
  <si>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</si>
  <si>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nfeflGjt 3/w'/L nfeflGjt</t>
  </si>
  <si>
    <t xml:space="preserve">—nfO{g lj:tf/ </t>
  </si>
  <si>
    <t>lsdLdf lj:tf/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</si>
  <si>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</si>
  <si>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</si>
  <si>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</si>
  <si>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</si>
  <si>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</si>
  <si>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>wf/f :+Vofdf, kfOksf] lsdLdf, l/he{jfo/sf] Ifdtfdf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</si>
  <si>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</si>
  <si>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</si>
  <si>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</si>
  <si>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</si>
  <si>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</si>
  <si>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</si>
  <si>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</si>
  <si>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</si>
  <si>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</si>
  <si>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</si>
  <si>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</si>
  <si>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</si>
  <si>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</si>
  <si>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</si>
  <si>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</si>
  <si>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</si>
  <si>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</si>
  <si>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</si>
  <si>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</si>
  <si>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</si>
  <si>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</si>
  <si>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</si>
  <si>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</si>
  <si>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</si>
  <si>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</si>
  <si>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</si>
  <si>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</si>
  <si>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</si>
  <si>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</si>
  <si>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</si>
  <si>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</si>
  <si>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</si>
  <si>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</si>
  <si>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</si>
  <si>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</si>
  <si>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</si>
  <si>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</si>
  <si>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</si>
  <si>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</si>
  <si>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</si>
  <si>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</si>
  <si>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</si>
  <si>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</si>
  <si>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</si>
  <si>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</si>
  <si>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</si>
  <si>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</si>
  <si>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</si>
  <si>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</si>
  <si>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</si>
  <si>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</si>
  <si>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</si>
  <si>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</si>
  <si>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</si>
  <si>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</si>
  <si>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</si>
  <si>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</si>
  <si>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</si>
  <si>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</si>
  <si>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</si>
  <si>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</si>
  <si>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</si>
  <si>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</si>
  <si>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</si>
  <si>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</si>
  <si>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</si>
  <si>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</si>
  <si>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</si>
  <si>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</si>
  <si>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</si>
  <si>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</si>
  <si>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</si>
  <si>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</si>
  <si>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</si>
  <si>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</si>
  <si>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rfn' vr{ k|zf;g c'gbfg</t>
  </si>
  <si>
    <t>cGo-/fhZj jfF8kmfF8_</t>
  </si>
  <si>
    <t>ljjfx</t>
  </si>
  <si>
    <t xml:space="preserve">      dfl;s cjlwsf] </t>
  </si>
  <si>
    <t xml:space="preserve"> lgdf{0f ;DkGg k|ltj]bg ul/Psf] dfl;s cjlwsf]</t>
  </si>
  <si>
    <t xml:space="preserve">dfl;s cjlwdf </t>
  </si>
  <si>
    <t>hGd, d[To'</t>
  </si>
  <si>
    <t>^</t>
  </si>
  <si>
    <t>a;fO{–;/fO{ kl/jf/</t>
  </si>
  <si>
    <t>;DjGw ljR5]b</t>
  </si>
  <si>
    <t xml:space="preserve">kgf}tL gu&lt;kflnsf sfof{no </t>
  </si>
  <si>
    <t>kgf}tL, sfe|]knf~rf]s</t>
  </si>
  <si>
    <t>cfGtl&lt;s cfo &lt; &lt;fhZj afF*kmfF*sf] ljj&lt;)f</t>
  </si>
  <si>
    <t xml:space="preserve">cl#Nnf] 
dlxgf;Ddsf] </t>
  </si>
  <si>
    <t xml:space="preserve">o; 
dlxgfsf] </t>
  </si>
  <si>
    <t>xfn;Ddsf]
hDdf</t>
  </si>
  <si>
    <t>cfGtl&lt;s cfo &lt;sd œ? xhf&lt;dfº</t>
  </si>
  <si>
    <t>&lt;fhZj afF*kmfF*sf] &lt;sd œ? xhf&lt;dfº</t>
  </si>
  <si>
    <t>zLif{s</t>
  </si>
  <si>
    <t>#&lt;hUuf &lt;lhi^«;g</t>
  </si>
  <si>
    <t>k|fs[lts ;|f]t</t>
  </si>
  <si>
    <t>cGo</t>
  </si>
  <si>
    <t>tof&lt; ug]{</t>
  </si>
  <si>
    <t>k|dfl)ft ug]{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</si>
  <si>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</t>
    </r>
  </si>
  <si>
    <r>
      <t>Ø</t>
    </r>
    <r>
      <rPr>
        <sz val="16"/>
        <color indexed="8"/>
        <rFont val="Times New Roman"/>
        <family val="1"/>
      </rPr>
      <t> </t>
    </r>
    <r>
      <rPr>
        <sz val="16"/>
        <color indexed="8"/>
        <rFont val="Preeti"/>
        <family val="0"/>
      </rPr>
      <t xml:space="preserve">blnt afnaflnsf </t>
    </r>
  </si>
  <si>
    <t>:yfgLo s&lt;</t>
  </si>
  <si>
    <t>1.1.1</t>
  </si>
  <si>
    <t>dfnkf]t tyf e"dL s&lt;</t>
  </si>
  <si>
    <t>1.1.2</t>
  </si>
  <si>
    <t xml:space="preserve">#&lt;hUuf s&lt; </t>
  </si>
  <si>
    <t>1.1.3</t>
  </si>
  <si>
    <t>axfn s&lt;</t>
  </si>
  <si>
    <t>1.1.5</t>
  </si>
  <si>
    <t>Joj;fo ;fwg s&lt;</t>
  </si>
  <si>
    <t>1.1.6</t>
  </si>
  <si>
    <t xml:space="preserve">;jf&lt;L s&lt; </t>
  </si>
  <si>
    <t>1.1.6.1</t>
  </si>
  <si>
    <t>;jf&lt;L btf{ tyf jflif{s ;jf&lt;L s&lt;</t>
  </si>
  <si>
    <t>1.1.6.2</t>
  </si>
  <si>
    <t>k^s] ;jf&lt;L s&lt;</t>
  </si>
  <si>
    <t>1.1.7</t>
  </si>
  <si>
    <t>;DkQL s&lt;</t>
  </si>
  <si>
    <t>1.1.9</t>
  </si>
  <si>
    <t>lj!fkg s&lt;</t>
  </si>
  <si>
    <t>;]jf z'Ns</t>
  </si>
  <si>
    <t>1.2.1</t>
  </si>
  <si>
    <t>;jf&lt;L kfls{Ë z'Ns</t>
  </si>
  <si>
    <t>1.2.3</t>
  </si>
  <si>
    <t>ko{^g ;]jf z'Ns</t>
  </si>
  <si>
    <t>1.2.4</t>
  </si>
  <si>
    <t>;fj{hlgs ;'ljwf pkof]u ;]jf z'Ns</t>
  </si>
  <si>
    <t>1.2.5</t>
  </si>
  <si>
    <t>;fj{hlgs ;_&lt;rgf dd{t ;Def&lt; z'Ns</t>
  </si>
  <si>
    <t>1.2.6</t>
  </si>
  <si>
    <t>crn ;DklQ d"NofÍg ;]jf z'Ns</t>
  </si>
  <si>
    <t>1.2.7</t>
  </si>
  <si>
    <t>:yfgLo ljsf; z'Ns</t>
  </si>
  <si>
    <t>1.2.8</t>
  </si>
  <si>
    <t>cGo ;]jf z'Ns</t>
  </si>
  <si>
    <t>b:t'&lt;</t>
  </si>
  <si>
    <t>1.3.1</t>
  </si>
  <si>
    <t>btf{ tyf gljs&lt;)f b:t'&lt;</t>
  </si>
  <si>
    <t>1.3.2</t>
  </si>
  <si>
    <t>gS;fkf; b:t'&lt;</t>
  </si>
  <si>
    <t>1.3.3</t>
  </si>
  <si>
    <t>l;kmfl&lt;z tyf aS;f}gL b:t'&lt;</t>
  </si>
  <si>
    <t>1.3.4</t>
  </si>
  <si>
    <t>gftf k|dfl)ft b:t'&lt;</t>
  </si>
  <si>
    <t>1.3.5</t>
  </si>
  <si>
    <t>cGo b:t'&lt;</t>
  </si>
  <si>
    <t>;|f]t kl?rfng</t>
  </si>
  <si>
    <t>1.5.2</t>
  </si>
  <si>
    <t>cGo ;|f]t kl&lt;rfng</t>
  </si>
  <si>
    <t>cGo cfo</t>
  </si>
  <si>
    <t>1.7.1</t>
  </si>
  <si>
    <t>b)* hl&lt;jfgf</t>
  </si>
  <si>
    <t>1.7.2</t>
  </si>
  <si>
    <t>ef*f tyf axfnaf^ cfo</t>
  </si>
  <si>
    <t>1.7.3</t>
  </si>
  <si>
    <t>w&lt;f}^L hkmt</t>
  </si>
  <si>
    <t>1.7.5</t>
  </si>
  <si>
    <t>k]]ZsL lkmtf{</t>
  </si>
  <si>
    <t>1.7.6</t>
  </si>
  <si>
    <t>cGo ljljw cfo</t>
  </si>
  <si>
    <t>cfGtl&lt;s cfo ;|f]t hDdf</t>
  </si>
  <si>
    <t>/fhZj afF8kmfF8 tkm{</t>
  </si>
  <si>
    <t>#&lt;hUuf &lt;lhi^«];g z'Ns</t>
  </si>
  <si>
    <t>lh=lj=;= ;|f]t pkof]u s&lt;af^ afF*kmfF*</t>
  </si>
  <si>
    <t>&lt;fhZj afF*kmfF*af^ hDdf</t>
  </si>
  <si>
    <t xml:space="preserve">C0f lnPsf] </t>
  </si>
  <si>
    <t>hfFr ug]{</t>
  </si>
  <si>
    <t>k|dfl)ft ug]{{</t>
  </si>
  <si>
    <t>kgf}tL gu/kflnsf sfof{no, kgf}tL</t>
  </si>
  <si>
    <t>l;=g+=</t>
  </si>
  <si>
    <t>/fhZjsf ;|f]tx?</t>
  </si>
  <si>
    <t>jflif{s nIo</t>
  </si>
  <si>
    <t>s}lkmot</t>
  </si>
  <si>
    <t>cfGtl/s cfo tkm{</t>
  </si>
  <si>
    <t>cf=a @)&amp;!÷&amp;@</t>
  </si>
  <si>
    <t>k'Flhut vr{ cg'bfg÷#^%*)##</t>
  </si>
  <si>
    <t>:yfgLo ljsf; z'Ns sf]if rfn'÷#^%*!&amp;#</t>
  </si>
  <si>
    <t>:yfgLo ljsf; z'Ns sf]if k'Flhut÷#^%*!&amp;#</t>
  </si>
  <si>
    <t>cf=j= )&amp;!.&amp;@</t>
  </si>
  <si>
    <t>ljB't÷n3' hnljB't tyf a}slNks phf{÷;8salQ</t>
  </si>
  <si>
    <t>—vfg]kfgL wf/f ljt/0f</t>
  </si>
  <si>
    <t>df# dlxgf ;Ddsf] hDdf ?</t>
  </si>
  <si>
    <t>kmfu'0f dlxgfsf] dfl;s k|ult ljj/0f</t>
  </si>
  <si>
    <t>)=%</t>
  </si>
  <si>
    <t>lgdf{0flwg</t>
  </si>
  <si>
    <t>*@=%</t>
  </si>
  <si>
    <t>!^=%</t>
  </si>
  <si>
    <t>lgdf{0fflwg</t>
  </si>
  <si>
    <t>@)^</t>
  </si>
  <si>
    <t>kmfu'0f dlxgfsf] dfl;s ljlQo ljj/0f</t>
  </si>
  <si>
    <t>rfn' cf=j=sf] kmfu'0f dlxgf;Ddsf]</t>
  </si>
  <si>
    <t>rfn' cf=j=sf] kmfu'0f dlxgf</t>
  </si>
  <si>
    <t>!*^</t>
  </si>
  <si>
    <t>2071 kmfu')f dlxgf</t>
  </si>
  <si>
    <t>kmfu'0f dlxgfsf] /fhZjsf] k|ult k|ltj]bg</t>
  </si>
  <si>
    <t>kmfu')f dlxgfsf] hDdf ?</t>
  </si>
  <si>
    <t>kmfu')f dlxgf ;Ddsf] hDdf 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</si>
</sst>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6"/>
      <color indexed="8"/>
      <name val="Dev"/>
      <family val="0"/>
    </font>
    <font>
      <sz val="10"/>
      <name val="Shangrila Numeric"/>
      <family val="0"/>
    </font>
    <font>
      <b/>
      <sz val="10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Shangrila Numeric"/>
      <family val="0"/>
    </font>
    <font>
      <b/>
      <sz val="15"/>
      <color indexed="8"/>
      <name val="Shangrila Numeric"/>
      <family val="0"/>
    </font>
    <font>
      <sz val="12"/>
      <color indexed="8"/>
      <name val="Calibri"/>
      <family val="2"/>
    </font>
    <font>
      <sz val="14"/>
      <color indexed="8"/>
      <name val="Shangrila Numeric"/>
      <family val="0"/>
    </font>
    <font>
      <b/>
      <sz val="10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  <font>
      <sz val="15"/>
      <color theme="1"/>
      <name val="Shangrila Numeric"/>
      <family val="0"/>
    </font>
    <font>
      <b/>
      <sz val="15"/>
      <color theme="1"/>
      <name val="Shangrila Numeric"/>
      <family val="0"/>
    </font>
    <font>
      <sz val="12"/>
      <color theme="1"/>
      <name val="Calibri"/>
      <family val="2"/>
    </font>
    <font>
      <sz val="14"/>
      <color theme="1"/>
      <name val="Shangrila Numeric"/>
      <family val="0"/>
    </font>
    <font>
      <b/>
      <sz val="14"/>
      <color theme="1"/>
      <name val="Shangrila Numeric"/>
      <family val="0"/>
    </font>
    <font>
      <b/>
      <sz val="10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64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12" fillId="0" borderId="10" xfId="0" applyFont="1" applyBorder="1" applyAlignment="1">
      <alignment/>
    </xf>
    <xf numFmtId="0" fontId="67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6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 indent="5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43" fontId="69" fillId="0" borderId="12" xfId="42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/>
    </xf>
    <xf numFmtId="0" fontId="71" fillId="0" borderId="12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/>
    </xf>
    <xf numFmtId="0" fontId="22" fillId="0" borderId="20" xfId="0" applyFont="1" applyBorder="1" applyAlignment="1">
      <alignment vertical="top" wrapText="1"/>
    </xf>
    <xf numFmtId="0" fontId="22" fillId="0" borderId="19" xfId="0" applyFont="1" applyBorder="1" applyAlignment="1" quotePrefix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6" xfId="0" applyFont="1" applyBorder="1" applyAlignment="1" quotePrefix="1">
      <alignment horizontal="left" vertical="top" wrapText="1"/>
    </xf>
    <xf numFmtId="0" fontId="22" fillId="0" borderId="23" xfId="0" applyFont="1" applyBorder="1" applyAlignment="1" quotePrefix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2" xfId="0" applyFont="1" applyBorder="1" applyAlignment="1" quotePrefix="1">
      <alignment horizontal="left"/>
    </xf>
    <xf numFmtId="0" fontId="23" fillId="0" borderId="12" xfId="0" applyFont="1" applyBorder="1" applyAlignment="1">
      <alignment horizontal="center" vertical="center"/>
    </xf>
    <xf numFmtId="43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43" fontId="24" fillId="0" borderId="12" xfId="42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64" fillId="0" borderId="12" xfId="0" applyFont="1" applyBorder="1" applyAlignment="1">
      <alignment/>
    </xf>
    <xf numFmtId="0" fontId="7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72" fillId="0" borderId="12" xfId="0" applyFont="1" applyBorder="1" applyAlignment="1">
      <alignment/>
    </xf>
    <xf numFmtId="0" fontId="72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right"/>
    </xf>
    <xf numFmtId="0" fontId="12" fillId="0" borderId="10" xfId="0" applyFont="1" applyBorder="1" applyAlignment="1">
      <alignment vertical="center"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5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 quotePrefix="1">
      <alignment vertical="top" wrapText="1"/>
    </xf>
    <xf numFmtId="0" fontId="2" fillId="0" borderId="20" xfId="0" applyFont="1" applyBorder="1" applyAlignment="1" quotePrefix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1" fillId="0" borderId="12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nauti%20Municipality\Fiscal%20Year%202071-072\Income%20Fantw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10000</v>
          </cell>
        </row>
        <row r="5">
          <cell r="C5">
            <v>0</v>
          </cell>
        </row>
        <row r="10">
          <cell r="C10">
            <v>0</v>
          </cell>
        </row>
        <row r="13">
          <cell r="C13">
            <v>0</v>
          </cell>
        </row>
        <row r="22">
          <cell r="C22">
            <v>0</v>
          </cell>
        </row>
        <row r="23">
          <cell r="C23">
            <v>200000</v>
          </cell>
        </row>
        <row r="28">
          <cell r="C2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4">
      <selection activeCell="B82" sqref="B82"/>
    </sheetView>
  </sheetViews>
  <sheetFormatPr defaultColWidth="9.140625" defaultRowHeight="15"/>
  <cols>
    <col min="1" max="1" width="53.8515625" style="7" customWidth="1"/>
    <col min="2" max="2" width="19.7109375" style="7" customWidth="1"/>
    <col min="3" max="3" width="22.28125" style="7" customWidth="1"/>
    <col min="4" max="4" width="18.57421875" style="7" bestFit="1" customWidth="1"/>
    <col min="5" max="5" width="19.00390625" style="7" customWidth="1"/>
    <col min="6" max="6" width="10.421875" style="7" customWidth="1"/>
    <col min="7" max="16384" width="9.140625" style="7" customWidth="1"/>
  </cols>
  <sheetData>
    <row r="1" spans="1:11" ht="18">
      <c r="A1" s="186" t="s">
        <v>143</v>
      </c>
      <c r="B1" s="186"/>
      <c r="C1" s="186"/>
      <c r="D1" s="186"/>
      <c r="E1" s="186"/>
      <c r="F1" s="186"/>
      <c r="G1" s="5"/>
      <c r="H1" s="5"/>
      <c r="I1" s="5"/>
      <c r="J1" s="5"/>
      <c r="K1" s="5"/>
    </row>
    <row r="2" spans="1:11" ht="18">
      <c r="A2" s="186" t="s">
        <v>141</v>
      </c>
      <c r="B2" s="186"/>
      <c r="C2" s="186"/>
      <c r="D2" s="186"/>
      <c r="E2" s="186"/>
      <c r="F2" s="186"/>
      <c r="G2" s="5"/>
      <c r="H2" s="5"/>
      <c r="I2" s="5"/>
      <c r="J2" s="5"/>
      <c r="K2" s="5"/>
    </row>
    <row r="3" spans="1:11" ht="19.5">
      <c r="A3" s="187" t="s">
        <v>142</v>
      </c>
      <c r="B3" s="187"/>
      <c r="C3" s="187"/>
      <c r="D3" s="187"/>
      <c r="E3" s="187"/>
      <c r="F3" s="187"/>
      <c r="G3" s="29"/>
      <c r="H3" s="29"/>
      <c r="I3" s="29"/>
      <c r="J3" s="29"/>
      <c r="K3" s="29"/>
    </row>
    <row r="4" spans="1:11" ht="19.5">
      <c r="A4" s="185" t="s">
        <v>30</v>
      </c>
      <c r="B4" s="185"/>
      <c r="C4" s="185"/>
      <c r="D4" s="185"/>
      <c r="E4" s="185"/>
      <c r="F4" s="185"/>
      <c r="G4" s="39"/>
      <c r="H4" s="39"/>
      <c r="I4" s="39"/>
      <c r="J4" s="39"/>
      <c r="K4" s="39"/>
    </row>
    <row r="5" spans="1:11" ht="19.5">
      <c r="A5" s="185" t="s">
        <v>251</v>
      </c>
      <c r="B5" s="185"/>
      <c r="C5" s="185"/>
      <c r="D5" s="185"/>
      <c r="E5" s="185"/>
      <c r="F5" s="185"/>
      <c r="G5" s="39"/>
      <c r="H5" s="39"/>
      <c r="I5" s="39"/>
      <c r="J5" s="39"/>
      <c r="K5" s="39"/>
    </row>
    <row r="6" spans="1:6" ht="21">
      <c r="A6" s="56" t="s">
        <v>247</v>
      </c>
      <c r="B6" s="41"/>
      <c r="C6" s="42"/>
      <c r="D6" s="42"/>
      <c r="E6" s="4" t="s">
        <v>18</v>
      </c>
      <c r="F6" s="42"/>
    </row>
    <row r="7" spans="1:6" ht="21">
      <c r="A7" s="40" t="s">
        <v>38</v>
      </c>
      <c r="B7" s="43"/>
      <c r="C7" s="43"/>
      <c r="D7" s="43"/>
      <c r="E7" s="43"/>
      <c r="F7" s="44"/>
    </row>
    <row r="8" spans="1:6" ht="29.25" customHeight="1">
      <c r="A8" s="181" t="s">
        <v>39</v>
      </c>
      <c r="B8" s="181" t="s">
        <v>40</v>
      </c>
      <c r="C8" s="181" t="s">
        <v>148</v>
      </c>
      <c r="D8" s="181" t="s">
        <v>41</v>
      </c>
      <c r="E8" s="181" t="s">
        <v>42</v>
      </c>
      <c r="F8" s="181" t="s">
        <v>43</v>
      </c>
    </row>
    <row r="9" spans="1:6" ht="29.25" customHeight="1">
      <c r="A9" s="188"/>
      <c r="B9" s="188"/>
      <c r="C9" s="188"/>
      <c r="D9" s="188"/>
      <c r="E9" s="188"/>
      <c r="F9" s="188"/>
    </row>
    <row r="10" spans="1:6" ht="15">
      <c r="A10" s="182"/>
      <c r="B10" s="182"/>
      <c r="C10" s="182"/>
      <c r="D10" s="182"/>
      <c r="E10" s="182"/>
      <c r="F10" s="182"/>
    </row>
    <row r="11" spans="1:6" ht="19.5" customHeight="1">
      <c r="A11" s="45" t="s">
        <v>44</v>
      </c>
      <c r="B11" s="46" t="s">
        <v>35</v>
      </c>
      <c r="C11" s="47"/>
      <c r="D11" s="47"/>
      <c r="E11" s="47"/>
      <c r="F11" s="47"/>
    </row>
    <row r="12" spans="1:6" ht="19.5" customHeight="1">
      <c r="A12" s="48" t="s">
        <v>45</v>
      </c>
      <c r="B12" s="49"/>
      <c r="C12" s="50" t="s">
        <v>252</v>
      </c>
      <c r="D12" s="50" t="s">
        <v>253</v>
      </c>
      <c r="E12" s="52" t="s">
        <v>254</v>
      </c>
      <c r="F12" s="50"/>
    </row>
    <row r="13" spans="1:6" ht="19.5" customHeight="1">
      <c r="A13" s="48" t="s">
        <v>46</v>
      </c>
      <c r="B13" s="49" t="s">
        <v>47</v>
      </c>
      <c r="C13" s="50"/>
      <c r="D13" s="50"/>
      <c r="E13" s="50"/>
      <c r="F13" s="50"/>
    </row>
    <row r="14" spans="1:6" ht="19.5" customHeight="1">
      <c r="A14" s="48" t="s">
        <v>48</v>
      </c>
      <c r="B14" s="49" t="s">
        <v>47</v>
      </c>
      <c r="C14" s="50"/>
      <c r="D14" s="50"/>
      <c r="E14" s="50"/>
      <c r="F14" s="50"/>
    </row>
    <row r="15" spans="1:6" ht="19.5" customHeight="1">
      <c r="A15" s="48" t="s">
        <v>49</v>
      </c>
      <c r="B15" s="49" t="s">
        <v>47</v>
      </c>
      <c r="C15" s="50"/>
      <c r="D15" s="50"/>
      <c r="E15" s="50"/>
      <c r="F15" s="50"/>
    </row>
    <row r="16" spans="1:6" ht="19.5" customHeight="1">
      <c r="A16" s="45" t="s">
        <v>50</v>
      </c>
      <c r="B16" s="49" t="s">
        <v>51</v>
      </c>
      <c r="C16" s="50"/>
      <c r="D16" s="50"/>
      <c r="E16" s="50"/>
      <c r="F16" s="50"/>
    </row>
    <row r="17" spans="1:6" ht="19.5" customHeight="1">
      <c r="A17" s="48" t="s">
        <v>52</v>
      </c>
      <c r="B17" s="49" t="s">
        <v>47</v>
      </c>
      <c r="C17" s="50"/>
      <c r="D17" s="50"/>
      <c r="E17" s="50"/>
      <c r="F17" s="50"/>
    </row>
    <row r="18" spans="1:6" ht="19.5" customHeight="1">
      <c r="A18" s="48" t="s">
        <v>53</v>
      </c>
      <c r="B18" s="49" t="s">
        <v>47</v>
      </c>
      <c r="C18" s="49"/>
      <c r="D18" s="50"/>
      <c r="E18" s="50"/>
      <c r="F18" s="50"/>
    </row>
    <row r="19" spans="1:6" ht="19.5" customHeight="1">
      <c r="A19" s="48" t="s">
        <v>54</v>
      </c>
      <c r="B19" s="49" t="s">
        <v>47</v>
      </c>
      <c r="C19" s="50"/>
      <c r="D19" s="50"/>
      <c r="E19" s="50"/>
      <c r="F19" s="50"/>
    </row>
    <row r="20" spans="1:6" ht="19.5" customHeight="1">
      <c r="A20" s="45" t="s">
        <v>55</v>
      </c>
      <c r="B20" s="49"/>
      <c r="C20" s="50"/>
      <c r="D20" s="50"/>
      <c r="E20" s="50"/>
      <c r="F20" s="50"/>
    </row>
    <row r="21" spans="1:6" ht="19.5" customHeight="1">
      <c r="A21" s="48" t="s">
        <v>56</v>
      </c>
      <c r="B21" s="49" t="s">
        <v>57</v>
      </c>
      <c r="C21" s="50"/>
      <c r="D21" s="50"/>
      <c r="E21" s="50"/>
      <c r="F21" s="50"/>
    </row>
    <row r="22" spans="1:6" ht="19.5" customHeight="1">
      <c r="A22" s="48" t="s">
        <v>58</v>
      </c>
      <c r="B22" s="49" t="s">
        <v>59</v>
      </c>
      <c r="C22" s="50"/>
      <c r="D22" s="50"/>
      <c r="E22" s="50"/>
      <c r="F22" s="50"/>
    </row>
    <row r="23" spans="1:6" ht="19.5" customHeight="1">
      <c r="A23" s="45" t="s">
        <v>248</v>
      </c>
      <c r="B23" s="49" t="s">
        <v>60</v>
      </c>
      <c r="C23" s="50"/>
      <c r="D23" s="50"/>
      <c r="E23" s="50"/>
      <c r="F23" s="50"/>
    </row>
    <row r="24" spans="1:6" ht="19.5" customHeight="1">
      <c r="A24" s="48" t="s">
        <v>61</v>
      </c>
      <c r="B24" s="51" t="s">
        <v>62</v>
      </c>
      <c r="C24" s="50"/>
      <c r="D24" s="50"/>
      <c r="E24" s="50"/>
      <c r="F24" s="50"/>
    </row>
    <row r="25" spans="1:6" ht="19.5" customHeight="1">
      <c r="A25" s="48" t="s">
        <v>63</v>
      </c>
      <c r="B25" s="49" t="s">
        <v>64</v>
      </c>
      <c r="C25" s="50"/>
      <c r="D25" s="50"/>
      <c r="E25" s="50"/>
      <c r="F25" s="50"/>
    </row>
    <row r="26" spans="1:6" ht="19.5" customHeight="1">
      <c r="A26" s="48" t="s">
        <v>65</v>
      </c>
      <c r="B26" s="49" t="s">
        <v>66</v>
      </c>
      <c r="C26" s="50"/>
      <c r="D26" s="50"/>
      <c r="E26" s="50"/>
      <c r="F26" s="50"/>
    </row>
    <row r="27" spans="1:6" ht="19.5" customHeight="1">
      <c r="A27" s="45" t="s">
        <v>67</v>
      </c>
      <c r="B27" s="49" t="s">
        <v>66</v>
      </c>
      <c r="C27" s="50"/>
      <c r="D27" s="50"/>
      <c r="E27" s="50"/>
      <c r="F27" s="50"/>
    </row>
    <row r="28" spans="1:6" ht="66.75" customHeight="1">
      <c r="A28" s="48" t="s">
        <v>249</v>
      </c>
      <c r="B28" s="49" t="s">
        <v>68</v>
      </c>
      <c r="C28" s="50" t="s">
        <v>3</v>
      </c>
      <c r="D28" s="50" t="s">
        <v>253</v>
      </c>
      <c r="E28" s="52" t="s">
        <v>255</v>
      </c>
      <c r="F28" s="50"/>
    </row>
    <row r="29" spans="1:6" ht="19.5" customHeight="1">
      <c r="A29" s="48" t="s">
        <v>69</v>
      </c>
      <c r="B29" s="49" t="s">
        <v>66</v>
      </c>
      <c r="C29" s="50"/>
      <c r="D29" s="50"/>
      <c r="E29" s="50"/>
      <c r="F29" s="50"/>
    </row>
    <row r="30" spans="1:6" ht="19.5" customHeight="1">
      <c r="A30" s="45" t="s">
        <v>70</v>
      </c>
      <c r="B30" s="49" t="s">
        <v>47</v>
      </c>
      <c r="C30" s="50"/>
      <c r="D30" s="50"/>
      <c r="E30" s="50"/>
      <c r="F30" s="50"/>
    </row>
    <row r="31" spans="1:6" ht="19.5" customHeight="1">
      <c r="A31" s="48" t="s">
        <v>71</v>
      </c>
      <c r="B31" s="49" t="s">
        <v>47</v>
      </c>
      <c r="C31" s="50"/>
      <c r="D31" s="50"/>
      <c r="E31" s="52"/>
      <c r="F31" s="50"/>
    </row>
    <row r="32" spans="1:6" ht="19.5" customHeight="1">
      <c r="A32" s="48" t="s">
        <v>72</v>
      </c>
      <c r="B32" s="49" t="s">
        <v>59</v>
      </c>
      <c r="C32" s="50"/>
      <c r="D32" s="50"/>
      <c r="E32" s="50"/>
      <c r="F32" s="50"/>
    </row>
    <row r="33" spans="1:6" ht="19.5" customHeight="1">
      <c r="A33" s="45" t="s">
        <v>73</v>
      </c>
      <c r="B33" s="49" t="s">
        <v>74</v>
      </c>
      <c r="C33" s="50"/>
      <c r="D33" s="50"/>
      <c r="E33" s="50"/>
      <c r="F33" s="50"/>
    </row>
    <row r="34" spans="1:6" ht="19.5" customHeight="1">
      <c r="A34" s="48" t="s">
        <v>75</v>
      </c>
      <c r="B34" s="49" t="s">
        <v>57</v>
      </c>
      <c r="C34" s="50"/>
      <c r="D34" s="50"/>
      <c r="E34" s="50"/>
      <c r="F34" s="50"/>
    </row>
    <row r="35" spans="1:6" ht="19.5" customHeight="1">
      <c r="A35" s="48" t="s">
        <v>76</v>
      </c>
      <c r="B35" s="49" t="s">
        <v>66</v>
      </c>
      <c r="C35" s="50"/>
      <c r="D35" s="50"/>
      <c r="E35" s="50"/>
      <c r="F35" s="50"/>
    </row>
    <row r="36" spans="1:6" ht="19.5" customHeight="1">
      <c r="A36" s="48"/>
      <c r="B36" s="49"/>
      <c r="C36" s="50"/>
      <c r="D36" s="50"/>
      <c r="E36" s="50"/>
      <c r="F36" s="50"/>
    </row>
    <row r="37" spans="1:6" ht="19.5" customHeight="1">
      <c r="A37" s="45" t="s">
        <v>77</v>
      </c>
      <c r="B37" s="49" t="s">
        <v>78</v>
      </c>
      <c r="C37" s="50"/>
      <c r="D37" s="50"/>
      <c r="E37" s="50"/>
      <c r="F37" s="50"/>
    </row>
    <row r="38" spans="1:6" ht="19.5" customHeight="1">
      <c r="A38" s="48" t="s">
        <v>79</v>
      </c>
      <c r="B38" s="49" t="s">
        <v>47</v>
      </c>
      <c r="C38" s="50"/>
      <c r="D38" s="50"/>
      <c r="E38" s="50"/>
      <c r="F38" s="50"/>
    </row>
    <row r="39" spans="1:6" ht="19.5" customHeight="1">
      <c r="A39" s="48" t="s">
        <v>80</v>
      </c>
      <c r="B39" s="49" t="s">
        <v>66</v>
      </c>
      <c r="C39" s="50" t="s">
        <v>4</v>
      </c>
      <c r="D39" s="50" t="s">
        <v>256</v>
      </c>
      <c r="E39" s="52" t="s">
        <v>257</v>
      </c>
      <c r="F39" s="50"/>
    </row>
    <row r="40" spans="1:6" ht="19.5" customHeight="1">
      <c r="A40" s="48" t="s">
        <v>81</v>
      </c>
      <c r="B40" s="49" t="s">
        <v>47</v>
      </c>
      <c r="C40" s="50"/>
      <c r="D40" s="50"/>
      <c r="E40" s="52"/>
      <c r="F40" s="50"/>
    </row>
    <row r="41" spans="1:6" ht="19.5" customHeight="1">
      <c r="A41" s="48" t="s">
        <v>82</v>
      </c>
      <c r="B41" s="49" t="s">
        <v>47</v>
      </c>
      <c r="C41" s="50"/>
      <c r="D41" s="50"/>
      <c r="E41" s="50"/>
      <c r="F41" s="50"/>
    </row>
    <row r="42" spans="1:6" ht="19.5" customHeight="1">
      <c r="A42" s="45" t="s">
        <v>83</v>
      </c>
      <c r="B42" s="53"/>
      <c r="C42" s="50"/>
      <c r="D42" s="50"/>
      <c r="E42" s="50"/>
      <c r="F42" s="50"/>
    </row>
    <row r="43" spans="1:6" ht="19.5" customHeight="1">
      <c r="A43" s="48" t="s">
        <v>84</v>
      </c>
      <c r="B43" s="53"/>
      <c r="C43" s="50"/>
      <c r="D43" s="50"/>
      <c r="E43" s="50"/>
      <c r="F43" s="50"/>
    </row>
    <row r="44" spans="1:6" ht="19.5" customHeight="1">
      <c r="A44" s="54" t="s">
        <v>85</v>
      </c>
      <c r="B44" s="54" t="s">
        <v>36</v>
      </c>
      <c r="C44" s="52"/>
      <c r="D44" s="55"/>
      <c r="E44" s="164"/>
      <c r="F44" s="55"/>
    </row>
    <row r="45" spans="1:6" ht="19.5" customHeight="1">
      <c r="A45" s="45" t="s">
        <v>165</v>
      </c>
      <c r="B45" s="50" t="s">
        <v>36</v>
      </c>
      <c r="C45" s="70"/>
      <c r="D45" s="48"/>
      <c r="E45" s="165" t="s">
        <v>261</v>
      </c>
      <c r="F45" s="70"/>
    </row>
    <row r="46" spans="1:6" ht="19.5" customHeight="1">
      <c r="A46" s="56" t="s">
        <v>86</v>
      </c>
      <c r="B46" s="57"/>
      <c r="C46" s="58"/>
      <c r="D46" s="59"/>
      <c r="E46" s="60"/>
      <c r="F46" s="58"/>
    </row>
    <row r="47" spans="1:6" ht="19.5" customHeight="1">
      <c r="A47" s="181" t="s">
        <v>39</v>
      </c>
      <c r="B47" s="181" t="s">
        <v>87</v>
      </c>
      <c r="C47" s="61" t="s">
        <v>33</v>
      </c>
      <c r="D47" s="183" t="s">
        <v>88</v>
      </c>
      <c r="E47" s="184"/>
      <c r="F47" s="58"/>
    </row>
    <row r="48" spans="1:6" ht="19.5" customHeight="1">
      <c r="A48" s="182"/>
      <c r="B48" s="182"/>
      <c r="C48" s="62" t="s">
        <v>89</v>
      </c>
      <c r="D48" s="63" t="s">
        <v>90</v>
      </c>
      <c r="E48" s="63" t="s">
        <v>91</v>
      </c>
      <c r="F48" s="58"/>
    </row>
    <row r="49" spans="1:6" ht="19.5" customHeight="1">
      <c r="A49" s="64" t="s">
        <v>92</v>
      </c>
      <c r="B49" s="50" t="s">
        <v>93</v>
      </c>
      <c r="C49" s="178"/>
      <c r="D49" s="179"/>
      <c r="E49" s="190"/>
      <c r="F49" s="58"/>
    </row>
    <row r="50" spans="1:6" ht="19.5" customHeight="1">
      <c r="A50" s="64" t="s">
        <v>94</v>
      </c>
      <c r="B50" s="50" t="s">
        <v>47</v>
      </c>
      <c r="C50" s="179"/>
      <c r="D50" s="179"/>
      <c r="E50" s="191"/>
      <c r="F50" s="58"/>
    </row>
    <row r="51" spans="1:6" ht="19.5" customHeight="1">
      <c r="A51" s="64" t="s">
        <v>95</v>
      </c>
      <c r="B51" s="50" t="s">
        <v>47</v>
      </c>
      <c r="C51" s="179"/>
      <c r="D51" s="179"/>
      <c r="E51" s="191"/>
      <c r="F51" s="58"/>
    </row>
    <row r="52" spans="1:6" ht="19.5" customHeight="1">
      <c r="A52" s="64" t="s">
        <v>96</v>
      </c>
      <c r="B52" s="55" t="s">
        <v>47</v>
      </c>
      <c r="C52" s="180"/>
      <c r="D52" s="179"/>
      <c r="E52" s="192"/>
      <c r="F52" s="58"/>
    </row>
    <row r="53" spans="1:6" ht="25.5" customHeight="1">
      <c r="A53" s="54" t="s">
        <v>8</v>
      </c>
      <c r="B53" s="54"/>
      <c r="C53" s="66"/>
      <c r="D53" s="54"/>
      <c r="E53" s="54"/>
      <c r="F53" s="58"/>
    </row>
    <row r="54" spans="1:6" ht="25.5" customHeight="1">
      <c r="A54" s="56" t="s">
        <v>97</v>
      </c>
      <c r="B54" s="58"/>
      <c r="C54" s="58"/>
      <c r="D54" s="59"/>
      <c r="E54" s="60"/>
      <c r="F54" s="58"/>
    </row>
    <row r="55" spans="1:6" ht="25.5" customHeight="1">
      <c r="A55" s="181" t="s">
        <v>39</v>
      </c>
      <c r="B55" s="181" t="s">
        <v>87</v>
      </c>
      <c r="C55" s="67" t="s">
        <v>33</v>
      </c>
      <c r="D55" s="183" t="s">
        <v>88</v>
      </c>
      <c r="E55" s="184"/>
      <c r="F55" s="58"/>
    </row>
    <row r="56" spans="1:6" ht="39">
      <c r="A56" s="182"/>
      <c r="B56" s="182"/>
      <c r="C56" s="61" t="s">
        <v>98</v>
      </c>
      <c r="D56" s="63" t="s">
        <v>99</v>
      </c>
      <c r="E56" s="68" t="s">
        <v>91</v>
      </c>
      <c r="F56" s="58"/>
    </row>
    <row r="57" spans="1:6" ht="25.5" customHeight="1">
      <c r="A57" s="69" t="s">
        <v>100</v>
      </c>
      <c r="B57" s="70" t="s">
        <v>66</v>
      </c>
      <c r="C57" s="71"/>
      <c r="D57" s="71"/>
      <c r="E57" s="71"/>
      <c r="F57" s="58"/>
    </row>
    <row r="58" spans="1:6" ht="17.25" customHeight="1">
      <c r="A58" s="69" t="s">
        <v>101</v>
      </c>
      <c r="B58" s="70" t="s">
        <v>47</v>
      </c>
      <c r="C58" s="72"/>
      <c r="D58" s="72"/>
      <c r="E58" s="72"/>
      <c r="F58" s="58"/>
    </row>
    <row r="59" spans="1:6" ht="17.25" customHeight="1">
      <c r="A59" s="69" t="s">
        <v>102</v>
      </c>
      <c r="B59" s="70" t="s">
        <v>47</v>
      </c>
      <c r="C59" s="72"/>
      <c r="D59" s="72"/>
      <c r="E59" s="72"/>
      <c r="F59" s="58"/>
    </row>
    <row r="60" spans="1:6" ht="17.25" customHeight="1">
      <c r="A60" s="73" t="s">
        <v>103</v>
      </c>
      <c r="B60" s="70" t="s">
        <v>47</v>
      </c>
      <c r="C60" s="74" t="s">
        <v>151</v>
      </c>
      <c r="D60" s="75"/>
      <c r="E60" s="74"/>
      <c r="F60" s="58"/>
    </row>
    <row r="61" spans="1:6" ht="17.25" customHeight="1">
      <c r="A61" s="54" t="s">
        <v>104</v>
      </c>
      <c r="B61" s="54"/>
      <c r="C61" s="76"/>
      <c r="D61" s="76"/>
      <c r="E61" s="75"/>
      <c r="F61" s="58"/>
    </row>
    <row r="62" spans="1:6" ht="17.25" customHeight="1">
      <c r="A62" s="38" t="s">
        <v>105</v>
      </c>
      <c r="B62" s="58"/>
      <c r="C62" s="58"/>
      <c r="D62" s="58"/>
      <c r="E62" s="58"/>
      <c r="F62" s="58"/>
    </row>
    <row r="63" spans="1:6" ht="17.25" customHeight="1">
      <c r="A63" s="189" t="s">
        <v>39</v>
      </c>
      <c r="B63" s="166" t="s">
        <v>106</v>
      </c>
      <c r="C63" s="168" t="s">
        <v>149</v>
      </c>
      <c r="D63" s="169"/>
      <c r="E63" s="58"/>
      <c r="F63" s="58"/>
    </row>
    <row r="64" spans="1:6" ht="17.25" customHeight="1">
      <c r="A64" s="189"/>
      <c r="B64" s="167"/>
      <c r="C64" s="77" t="s">
        <v>107</v>
      </c>
      <c r="D64" s="78" t="s">
        <v>108</v>
      </c>
      <c r="E64" s="58"/>
      <c r="F64" s="58"/>
    </row>
    <row r="65" spans="1:6" ht="17.25" customHeight="1">
      <c r="A65" s="79" t="s">
        <v>109</v>
      </c>
      <c r="B65" s="122">
        <v>94</v>
      </c>
      <c r="C65" s="170" t="s">
        <v>110</v>
      </c>
      <c r="D65" s="171"/>
      <c r="E65" s="58"/>
      <c r="F65" s="58"/>
    </row>
    <row r="66" spans="1:6" ht="17.25" customHeight="1">
      <c r="A66" s="80" t="s">
        <v>111</v>
      </c>
      <c r="B66" s="124">
        <v>0</v>
      </c>
      <c r="C66" s="172"/>
      <c r="D66" s="173"/>
      <c r="E66" s="58"/>
      <c r="F66" s="58"/>
    </row>
    <row r="67" spans="1:6" ht="17.25" customHeight="1">
      <c r="A67" s="80" t="s">
        <v>112</v>
      </c>
      <c r="B67" s="124">
        <v>861</v>
      </c>
      <c r="C67" s="172"/>
      <c r="D67" s="173"/>
      <c r="E67" s="58"/>
      <c r="F67" s="58"/>
    </row>
    <row r="68" spans="1:6" ht="17.25" customHeight="1">
      <c r="A68" s="80" t="s">
        <v>168</v>
      </c>
      <c r="B68" s="124">
        <v>797</v>
      </c>
      <c r="C68" s="172"/>
      <c r="D68" s="173"/>
      <c r="E68" s="58"/>
      <c r="F68" s="58"/>
    </row>
    <row r="69" spans="1:6" ht="17.25" customHeight="1">
      <c r="A69" s="80" t="s">
        <v>113</v>
      </c>
      <c r="B69" s="124"/>
      <c r="C69" s="172"/>
      <c r="D69" s="173"/>
      <c r="E69" s="58"/>
      <c r="F69" s="58"/>
    </row>
    <row r="70" spans="1:6" ht="17.25" customHeight="1">
      <c r="A70" s="80" t="s">
        <v>169</v>
      </c>
      <c r="B70" s="124">
        <v>80</v>
      </c>
      <c r="C70" s="172"/>
      <c r="D70" s="173"/>
      <c r="E70" s="58"/>
      <c r="F70" s="58"/>
    </row>
    <row r="71" spans="1:6" ht="17.25" customHeight="1">
      <c r="A71" s="80" t="s">
        <v>114</v>
      </c>
      <c r="B71" s="120">
        <v>31</v>
      </c>
      <c r="C71" s="174"/>
      <c r="D71" s="175"/>
      <c r="E71" s="58"/>
      <c r="F71" s="58"/>
    </row>
    <row r="72" spans="1:6" ht="17.25" customHeight="1">
      <c r="A72" s="81" t="s">
        <v>8</v>
      </c>
      <c r="B72" s="70"/>
      <c r="C72" s="54"/>
      <c r="D72" s="54"/>
      <c r="E72" s="58"/>
      <c r="F72" s="58"/>
    </row>
    <row r="73" spans="1:6" ht="17.25" customHeight="1">
      <c r="A73" s="81" t="s">
        <v>150</v>
      </c>
      <c r="B73" s="47" t="s">
        <v>106</v>
      </c>
      <c r="C73" s="176" t="s">
        <v>147</v>
      </c>
      <c r="D73" s="177"/>
      <c r="E73" s="58"/>
      <c r="F73" s="58"/>
    </row>
    <row r="74" spans="1:6" ht="17.25" customHeight="1">
      <c r="A74" s="82" t="s">
        <v>115</v>
      </c>
      <c r="B74" s="47"/>
      <c r="C74" s="65"/>
      <c r="D74" s="83"/>
      <c r="E74" s="58"/>
      <c r="F74" s="58"/>
    </row>
    <row r="75" spans="1:6" ht="17.25" customHeight="1">
      <c r="A75" s="82" t="s">
        <v>116</v>
      </c>
      <c r="B75" s="127">
        <f>37+46+43+54+49+33+66+34</f>
        <v>362</v>
      </c>
      <c r="C75" s="127">
        <v>34</v>
      </c>
      <c r="D75" s="119"/>
      <c r="E75" s="58"/>
      <c r="F75" s="58"/>
    </row>
    <row r="76" spans="1:6" ht="21">
      <c r="A76" s="82" t="s">
        <v>117</v>
      </c>
      <c r="B76" s="128">
        <f>39+35+44+52+32+28+70+33</f>
        <v>333</v>
      </c>
      <c r="C76" s="128">
        <v>33</v>
      </c>
      <c r="D76" s="121"/>
      <c r="E76" s="58"/>
      <c r="F76" s="58"/>
    </row>
    <row r="77" spans="1:6" ht="21">
      <c r="A77" s="84" t="s">
        <v>118</v>
      </c>
      <c r="B77" s="129"/>
      <c r="C77" s="129"/>
      <c r="D77" s="123"/>
      <c r="E77" s="58"/>
      <c r="F77" s="58"/>
    </row>
    <row r="78" spans="1:6" ht="21">
      <c r="A78" s="85" t="s">
        <v>119</v>
      </c>
      <c r="B78" s="130">
        <f>7+5+16+9+4+17+9+8</f>
        <v>75</v>
      </c>
      <c r="C78" s="130">
        <v>8</v>
      </c>
      <c r="D78" s="119"/>
      <c r="E78" s="58"/>
      <c r="F78" s="58"/>
    </row>
    <row r="79" spans="1:6" ht="21">
      <c r="A79" s="86" t="s">
        <v>120</v>
      </c>
      <c r="B79" s="131">
        <f>13+11+4+9+17+7+3+13</f>
        <v>77</v>
      </c>
      <c r="C79" s="131">
        <v>13</v>
      </c>
      <c r="D79" s="121"/>
      <c r="E79" s="58"/>
      <c r="F79" s="58"/>
    </row>
    <row r="80" spans="1:6" ht="21">
      <c r="A80" s="87" t="s">
        <v>152</v>
      </c>
      <c r="B80" s="132">
        <f>3+7+2+4+7+5+3+5</f>
        <v>36</v>
      </c>
      <c r="C80" s="132">
        <v>5</v>
      </c>
      <c r="D80" s="126"/>
      <c r="E80" s="58"/>
      <c r="F80" s="58"/>
    </row>
    <row r="81" spans="1:6" ht="21">
      <c r="A81" s="38" t="s">
        <v>146</v>
      </c>
      <c r="B81" s="133">
        <f>23+12+23+22+29+19+30+26</f>
        <v>184</v>
      </c>
      <c r="C81" s="133">
        <v>26</v>
      </c>
      <c r="D81" s="125"/>
      <c r="E81" s="58"/>
      <c r="F81" s="58"/>
    </row>
    <row r="82" spans="1:6" ht="21">
      <c r="A82" s="38" t="s">
        <v>153</v>
      </c>
      <c r="B82" s="133">
        <v>1</v>
      </c>
      <c r="C82" s="133">
        <v>0</v>
      </c>
      <c r="D82" s="88"/>
      <c r="E82" s="58"/>
      <c r="F82" s="58"/>
    </row>
    <row r="83" spans="5:6" ht="15">
      <c r="E83" s="89"/>
      <c r="F83" s="89"/>
    </row>
  </sheetData>
  <sheetProtection/>
  <mergeCells count="25">
    <mergeCell ref="A63:A64"/>
    <mergeCell ref="B8:B10"/>
    <mergeCell ref="C8:C10"/>
    <mergeCell ref="D8:D10"/>
    <mergeCell ref="E8:E10"/>
    <mergeCell ref="F8:F10"/>
    <mergeCell ref="A47:A48"/>
    <mergeCell ref="B47:B48"/>
    <mergeCell ref="D47:E47"/>
    <mergeCell ref="E49:E52"/>
    <mergeCell ref="A55:A56"/>
    <mergeCell ref="B55:B56"/>
    <mergeCell ref="D55:E55"/>
    <mergeCell ref="A5:F5"/>
    <mergeCell ref="A1:F1"/>
    <mergeCell ref="A2:F2"/>
    <mergeCell ref="A3:F3"/>
    <mergeCell ref="A4:F4"/>
    <mergeCell ref="A8:A10"/>
    <mergeCell ref="B63:B64"/>
    <mergeCell ref="C63:D63"/>
    <mergeCell ref="C65:D71"/>
    <mergeCell ref="C73:D73"/>
    <mergeCell ref="C49:C52"/>
    <mergeCell ref="D49:D52"/>
  </mergeCells>
  <printOptions/>
  <pageMargins left="0.57" right="0.32" top="0.49" bottom="0.41" header="0.3" footer="0.3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115" zoomScaleSheetLayoutView="115" zoomScalePageLayoutView="0" workbookViewId="0" topLeftCell="A25">
      <selection activeCell="D32" sqref="D32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93" bestFit="1" customWidth="1"/>
    <col min="4" max="4" width="9.14062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7.8515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2.57421875" style="7" customWidth="1"/>
    <col min="16" max="16" width="7.57421875" style="7" bestFit="1" customWidth="1"/>
    <col min="17" max="17" width="7.8515625" style="7" bestFit="1" customWidth="1"/>
    <col min="18" max="18" width="11.421875" style="7" customWidth="1"/>
    <col min="19" max="16384" width="9.140625" style="7" customWidth="1"/>
  </cols>
  <sheetData>
    <row r="1" spans="1:17" ht="19.5">
      <c r="A1" s="187" t="s">
        <v>121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8" ht="19.5" customHeight="1">
      <c r="A2" s="186" t="s">
        <v>122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9.5">
      <c r="A3" s="187" t="s">
        <v>258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19.5">
      <c r="A4" s="187" t="s">
        <v>29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5" ht="19.5">
      <c r="A5" s="23"/>
      <c r="B5" s="10" t="s">
        <v>243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18">
      <c r="A6" s="199" t="s">
        <v>13</v>
      </c>
      <c r="B6" s="196" t="s">
        <v>0</v>
      </c>
      <c r="C6" s="199" t="s">
        <v>139</v>
      </c>
      <c r="D6" s="194" t="s">
        <v>259</v>
      </c>
      <c r="E6" s="195"/>
      <c r="F6" s="195"/>
      <c r="G6" s="195"/>
      <c r="H6" s="194" t="s">
        <v>260</v>
      </c>
      <c r="I6" s="195"/>
      <c r="J6" s="195"/>
      <c r="K6" s="195"/>
      <c r="L6" s="203" t="s">
        <v>133</v>
      </c>
      <c r="M6" s="203"/>
      <c r="N6" s="209"/>
      <c r="O6" s="203" t="s">
        <v>136</v>
      </c>
      <c r="P6" s="203"/>
      <c r="Q6" s="203"/>
      <c r="R6" s="203"/>
    </row>
    <row r="7" spans="1:18" s="11" customFormat="1" ht="18">
      <c r="A7" s="200"/>
      <c r="B7" s="202"/>
      <c r="C7" s="202"/>
      <c r="D7" s="194" t="s">
        <v>137</v>
      </c>
      <c r="E7" s="195"/>
      <c r="F7" s="194" t="s">
        <v>34</v>
      </c>
      <c r="G7" s="195"/>
      <c r="H7" s="194" t="s">
        <v>137</v>
      </c>
      <c r="I7" s="195"/>
      <c r="J7" s="194" t="s">
        <v>34</v>
      </c>
      <c r="K7" s="195"/>
      <c r="L7" s="196" t="s">
        <v>1</v>
      </c>
      <c r="M7" s="196" t="s">
        <v>2</v>
      </c>
      <c r="N7" s="207" t="s">
        <v>37</v>
      </c>
      <c r="O7" s="204" t="s">
        <v>138</v>
      </c>
      <c r="P7" s="204" t="s">
        <v>134</v>
      </c>
      <c r="Q7" s="204"/>
      <c r="R7" s="193" t="s">
        <v>135</v>
      </c>
    </row>
    <row r="8" spans="1:18" s="11" customFormat="1" ht="18">
      <c r="A8" s="201"/>
      <c r="B8" s="197"/>
      <c r="C8" s="197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197"/>
      <c r="M8" s="197"/>
      <c r="N8" s="208"/>
      <c r="O8" s="204"/>
      <c r="P8" s="21" t="s">
        <v>9</v>
      </c>
      <c r="Q8" s="21" t="s">
        <v>10</v>
      </c>
      <c r="R8" s="193"/>
    </row>
    <row r="9" spans="1:19" s="18" customFormat="1" ht="18.75">
      <c r="A9" s="20" t="s">
        <v>12</v>
      </c>
      <c r="B9" s="17" t="s">
        <v>14</v>
      </c>
      <c r="C9" s="32">
        <f>C14+C19</f>
        <v>29760</v>
      </c>
      <c r="D9" s="32">
        <f>D14+D19</f>
        <v>6016</v>
      </c>
      <c r="E9" s="32">
        <f aca="true" t="shared" si="0" ref="E9:Q9">E14+E19</f>
        <v>11828</v>
      </c>
      <c r="F9" s="32">
        <f t="shared" si="0"/>
        <v>6507</v>
      </c>
      <c r="G9" s="32">
        <f t="shared" si="0"/>
        <v>5875</v>
      </c>
      <c r="H9" s="32">
        <f>H14+H19</f>
        <v>0</v>
      </c>
      <c r="I9" s="32">
        <f>I14+I19</f>
        <v>0</v>
      </c>
      <c r="J9" s="32">
        <f>J14+J19</f>
        <v>730</v>
      </c>
      <c r="K9" s="32">
        <f>K14+K19</f>
        <v>491</v>
      </c>
      <c r="L9" s="32">
        <f t="shared" si="0"/>
        <v>-491</v>
      </c>
      <c r="M9" s="32">
        <f t="shared" si="0"/>
        <v>5953</v>
      </c>
      <c r="N9" s="32">
        <f t="shared" si="0"/>
        <v>5462</v>
      </c>
      <c r="O9" s="33">
        <f>O14+O19</f>
        <v>0</v>
      </c>
      <c r="P9" s="33">
        <f>P14+P19</f>
        <v>475</v>
      </c>
      <c r="Q9" s="33">
        <f t="shared" si="0"/>
        <v>18.984812150279776</v>
      </c>
      <c r="R9" s="33">
        <f>O9+P9</f>
        <v>475</v>
      </c>
      <c r="S9" s="94"/>
    </row>
    <row r="10" spans="1:19" s="18" customFormat="1" ht="18.75">
      <c r="A10" s="20" t="s">
        <v>3</v>
      </c>
      <c r="B10" s="17" t="s">
        <v>20</v>
      </c>
      <c r="C10" s="95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33"/>
      <c r="R10" s="33"/>
      <c r="S10" s="94"/>
    </row>
    <row r="11" spans="1:19" ht="15.75">
      <c r="A11" s="91" t="s">
        <v>123</v>
      </c>
      <c r="B11" s="8" t="s">
        <v>144</v>
      </c>
      <c r="C11" s="96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0">
        <f>D11-F11</f>
        <v>0</v>
      </c>
      <c r="M11" s="30">
        <f aca="true" t="shared" si="1" ref="L11:M13">E11-G11</f>
        <v>0</v>
      </c>
      <c r="N11" s="31">
        <f>SUM(L11:M11)</f>
        <v>0</v>
      </c>
      <c r="O11" s="30">
        <f aca="true" t="shared" si="2" ref="O11:Q12">G11-I11</f>
        <v>0</v>
      </c>
      <c r="P11" s="30">
        <f t="shared" si="2"/>
        <v>0</v>
      </c>
      <c r="Q11" s="30">
        <f t="shared" si="2"/>
        <v>0</v>
      </c>
      <c r="R11" s="30">
        <f>O11+P11</f>
        <v>0</v>
      </c>
      <c r="S11" s="25"/>
    </row>
    <row r="12" spans="1:19" ht="15.75">
      <c r="A12" s="92" t="s">
        <v>124</v>
      </c>
      <c r="B12" s="8" t="s">
        <v>245</v>
      </c>
      <c r="C12" s="96">
        <v>5872</v>
      </c>
      <c r="D12" s="31">
        <f>1866+1866</f>
        <v>3732</v>
      </c>
      <c r="E12" s="31">
        <v>0</v>
      </c>
      <c r="F12" s="31">
        <f>2228+833+780+1576+730</f>
        <v>6147</v>
      </c>
      <c r="G12" s="31">
        <v>0</v>
      </c>
      <c r="H12" s="31">
        <v>0</v>
      </c>
      <c r="I12" s="31">
        <v>0</v>
      </c>
      <c r="J12" s="31">
        <v>730</v>
      </c>
      <c r="K12" s="31">
        <v>0</v>
      </c>
      <c r="L12" s="30">
        <f t="shared" si="1"/>
        <v>-2415</v>
      </c>
      <c r="M12" s="30">
        <f t="shared" si="1"/>
        <v>0</v>
      </c>
      <c r="N12" s="31">
        <f>SUM(L12:M12)</f>
        <v>-2415</v>
      </c>
      <c r="O12" s="30">
        <f t="shared" si="2"/>
        <v>0</v>
      </c>
      <c r="P12" s="30">
        <v>0</v>
      </c>
      <c r="Q12" s="30">
        <f t="shared" si="2"/>
        <v>0</v>
      </c>
      <c r="R12" s="30">
        <f>O12+P12</f>
        <v>0</v>
      </c>
      <c r="S12" s="25"/>
    </row>
    <row r="13" spans="1:19" ht="15.75">
      <c r="A13" s="91" t="s">
        <v>125</v>
      </c>
      <c r="B13" s="8" t="s">
        <v>244</v>
      </c>
      <c r="C13" s="96">
        <v>10700</v>
      </c>
      <c r="D13" s="31">
        <v>0</v>
      </c>
      <c r="E13" s="31">
        <f>3471+3471</f>
        <v>6942</v>
      </c>
      <c r="F13" s="31">
        <v>0</v>
      </c>
      <c r="G13" s="31">
        <f>216+231+15+106+1158+290+327</f>
        <v>2343</v>
      </c>
      <c r="H13" s="31">
        <v>0</v>
      </c>
      <c r="I13" s="31">
        <v>0</v>
      </c>
      <c r="J13" s="31">
        <v>0</v>
      </c>
      <c r="K13" s="31">
        <v>327</v>
      </c>
      <c r="L13" s="30">
        <f t="shared" si="1"/>
        <v>0</v>
      </c>
      <c r="M13" s="30">
        <f t="shared" si="1"/>
        <v>4599</v>
      </c>
      <c r="N13" s="31">
        <f>SUM(L13:M13)</f>
        <v>4599</v>
      </c>
      <c r="O13" s="30">
        <v>0</v>
      </c>
      <c r="P13" s="30">
        <f>125+25-50+70+305</f>
        <v>475</v>
      </c>
      <c r="Q13" s="30">
        <f>P13/R35*100</f>
        <v>18.984812150279776</v>
      </c>
      <c r="R13" s="30">
        <f>O13+P13</f>
        <v>475</v>
      </c>
      <c r="S13" s="25"/>
    </row>
    <row r="14" spans="1:19" s="11" customFormat="1" ht="15.75">
      <c r="A14" s="91"/>
      <c r="B14" s="13" t="s">
        <v>28</v>
      </c>
      <c r="C14" s="32">
        <f>SUM(C11:C13)</f>
        <v>16572</v>
      </c>
      <c r="D14" s="32">
        <f>SUM(D11:D13)</f>
        <v>3732</v>
      </c>
      <c r="E14" s="32">
        <f aca="true" t="shared" si="3" ref="E14:Q14">SUM(E11:E13)</f>
        <v>6942</v>
      </c>
      <c r="F14" s="32">
        <f t="shared" si="3"/>
        <v>6147</v>
      </c>
      <c r="G14" s="32">
        <f t="shared" si="3"/>
        <v>2343</v>
      </c>
      <c r="H14" s="32">
        <f>SUM(H11:H13)</f>
        <v>0</v>
      </c>
      <c r="I14" s="32">
        <f>SUM(I11:I13)</f>
        <v>0</v>
      </c>
      <c r="J14" s="32">
        <f>SUM(J11:J13)</f>
        <v>730</v>
      </c>
      <c r="K14" s="32">
        <f>SUM(K11:K13)</f>
        <v>327</v>
      </c>
      <c r="L14" s="32">
        <f t="shared" si="3"/>
        <v>-2415</v>
      </c>
      <c r="M14" s="32">
        <f t="shared" si="3"/>
        <v>4599</v>
      </c>
      <c r="N14" s="32">
        <f>SUM(N11:N13)</f>
        <v>2184</v>
      </c>
      <c r="O14" s="33">
        <f t="shared" si="3"/>
        <v>0</v>
      </c>
      <c r="P14" s="33">
        <f>SUM(P11:P13)</f>
        <v>475</v>
      </c>
      <c r="Q14" s="33">
        <f t="shared" si="3"/>
        <v>18.984812150279776</v>
      </c>
      <c r="R14" s="33">
        <f>O14+P14</f>
        <v>475</v>
      </c>
      <c r="S14" s="97"/>
    </row>
    <row r="15" spans="1:19" s="18" customFormat="1" ht="18.75">
      <c r="A15" s="20" t="s">
        <v>4</v>
      </c>
      <c r="B15" s="17" t="s">
        <v>19</v>
      </c>
      <c r="C15" s="95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33"/>
      <c r="R15" s="33"/>
      <c r="S15" s="94"/>
    </row>
    <row r="16" spans="1:19" ht="15.75">
      <c r="A16" s="92" t="s">
        <v>126</v>
      </c>
      <c r="B16" s="8" t="s">
        <v>21</v>
      </c>
      <c r="C16" s="96">
        <v>1800</v>
      </c>
      <c r="D16" s="31"/>
      <c r="E16" s="30">
        <v>0</v>
      </c>
      <c r="F16" s="34"/>
      <c r="G16" s="30">
        <v>0</v>
      </c>
      <c r="H16" s="31"/>
      <c r="I16" s="30">
        <v>0</v>
      </c>
      <c r="J16" s="34"/>
      <c r="K16" s="30">
        <v>0</v>
      </c>
      <c r="L16" s="30">
        <f aca="true" t="shared" si="4" ref="L16:M18">D16-F16</f>
        <v>0</v>
      </c>
      <c r="M16" s="30">
        <f t="shared" si="4"/>
        <v>0</v>
      </c>
      <c r="N16" s="31">
        <f>SUM(L16:M16)</f>
        <v>0</v>
      </c>
      <c r="O16" s="30">
        <f aca="true" t="shared" si="5" ref="O16:Q18">G16-I16</f>
        <v>0</v>
      </c>
      <c r="P16" s="30">
        <f t="shared" si="5"/>
        <v>0</v>
      </c>
      <c r="Q16" s="30">
        <f t="shared" si="5"/>
        <v>0</v>
      </c>
      <c r="R16" s="30">
        <v>0</v>
      </c>
      <c r="S16" s="25"/>
    </row>
    <row r="17" spans="1:19" ht="15.75">
      <c r="A17" s="92" t="s">
        <v>127</v>
      </c>
      <c r="B17" s="8" t="s">
        <v>22</v>
      </c>
      <c r="C17" s="96">
        <v>2000</v>
      </c>
      <c r="D17" s="31">
        <v>2284</v>
      </c>
      <c r="E17" s="30">
        <v>0</v>
      </c>
      <c r="F17" s="34">
        <f>180+180</f>
        <v>360</v>
      </c>
      <c r="G17" s="30">
        <v>0</v>
      </c>
      <c r="H17" s="31">
        <v>0</v>
      </c>
      <c r="I17" s="30">
        <v>0</v>
      </c>
      <c r="J17" s="34">
        <v>0</v>
      </c>
      <c r="K17" s="30">
        <v>0</v>
      </c>
      <c r="L17" s="30">
        <f t="shared" si="4"/>
        <v>1924</v>
      </c>
      <c r="M17" s="30">
        <f t="shared" si="4"/>
        <v>0</v>
      </c>
      <c r="N17" s="31">
        <f>SUM(L17:M17)</f>
        <v>1924</v>
      </c>
      <c r="O17" s="30">
        <f t="shared" si="5"/>
        <v>0</v>
      </c>
      <c r="P17" s="30">
        <v>0</v>
      </c>
      <c r="Q17" s="30">
        <f t="shared" si="5"/>
        <v>0</v>
      </c>
      <c r="R17" s="30">
        <v>0</v>
      </c>
      <c r="S17" s="25"/>
    </row>
    <row r="18" spans="1:19" ht="15.75">
      <c r="A18" s="92" t="s">
        <v>128</v>
      </c>
      <c r="B18" s="8" t="s">
        <v>246</v>
      </c>
      <c r="C18" s="96">
        <v>9388</v>
      </c>
      <c r="D18" s="31"/>
      <c r="E18" s="30">
        <f>2443+2443</f>
        <v>4886</v>
      </c>
      <c r="F18" s="34"/>
      <c r="G18" s="30">
        <f>275+371+302+182+1771+467+164</f>
        <v>3532</v>
      </c>
      <c r="H18" s="31"/>
      <c r="I18" s="30">
        <v>0</v>
      </c>
      <c r="J18" s="34"/>
      <c r="K18" s="30">
        <v>164</v>
      </c>
      <c r="L18" s="30">
        <f t="shared" si="4"/>
        <v>0</v>
      </c>
      <c r="M18" s="30">
        <f t="shared" si="4"/>
        <v>1354</v>
      </c>
      <c r="N18" s="31">
        <f>SUM(L18:M18)</f>
        <v>1354</v>
      </c>
      <c r="O18" s="30">
        <v>0</v>
      </c>
      <c r="P18" s="30">
        <f t="shared" si="5"/>
        <v>0</v>
      </c>
      <c r="Q18" s="30">
        <v>0</v>
      </c>
      <c r="R18" s="30">
        <v>0</v>
      </c>
      <c r="S18" s="25"/>
    </row>
    <row r="19" spans="1:19" s="11" customFormat="1" ht="19.5">
      <c r="A19" s="28"/>
      <c r="B19" s="13" t="s">
        <v>28</v>
      </c>
      <c r="C19" s="32">
        <f>SUM(C16:C18)</f>
        <v>13188</v>
      </c>
      <c r="D19" s="32">
        <f>SUM(D16:D18)</f>
        <v>2284</v>
      </c>
      <c r="E19" s="32">
        <f aca="true" t="shared" si="6" ref="E19:N19">SUM(E16:E18)</f>
        <v>4886</v>
      </c>
      <c r="F19" s="32">
        <f t="shared" si="6"/>
        <v>360</v>
      </c>
      <c r="G19" s="32">
        <f t="shared" si="6"/>
        <v>3532</v>
      </c>
      <c r="H19" s="32">
        <f>SUM(H16:H18)</f>
        <v>0</v>
      </c>
      <c r="I19" s="32">
        <f>SUM(I16:I18)</f>
        <v>0</v>
      </c>
      <c r="J19" s="32">
        <f>SUM(J16:J18)</f>
        <v>0</v>
      </c>
      <c r="K19" s="32">
        <f>SUM(K16:K18)</f>
        <v>164</v>
      </c>
      <c r="L19" s="32">
        <f t="shared" si="6"/>
        <v>1924</v>
      </c>
      <c r="M19" s="32">
        <f t="shared" si="6"/>
        <v>1354</v>
      </c>
      <c r="N19" s="32">
        <f t="shared" si="6"/>
        <v>3278</v>
      </c>
      <c r="O19" s="33">
        <f>SUM(O16:O18)</f>
        <v>0</v>
      </c>
      <c r="P19" s="33">
        <f>SUM(P16:P18)</f>
        <v>0</v>
      </c>
      <c r="Q19" s="33">
        <f>SUM(Q16:Q18)</f>
        <v>0</v>
      </c>
      <c r="R19" s="33">
        <v>0</v>
      </c>
      <c r="S19" s="97"/>
    </row>
    <row r="20" spans="1:18" s="94" customFormat="1" ht="36">
      <c r="A20" s="20" t="s">
        <v>6</v>
      </c>
      <c r="B20" s="90" t="s">
        <v>129</v>
      </c>
      <c r="C20" s="32">
        <f aca="true" t="shared" si="7" ref="C20:R20">C25+C30</f>
        <v>24583</v>
      </c>
      <c r="D20" s="32">
        <f t="shared" si="7"/>
        <v>56</v>
      </c>
      <c r="E20" s="32">
        <f t="shared" si="7"/>
        <v>1094</v>
      </c>
      <c r="F20" s="32">
        <f t="shared" si="7"/>
        <v>56</v>
      </c>
      <c r="G20" s="32">
        <f t="shared" si="7"/>
        <v>70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1024</v>
      </c>
      <c r="N20" s="32">
        <f t="shared" si="7"/>
        <v>1024</v>
      </c>
      <c r="O20" s="33">
        <f t="shared" si="7"/>
        <v>0</v>
      </c>
      <c r="P20" s="33">
        <f t="shared" si="7"/>
        <v>56</v>
      </c>
      <c r="Q20" s="102">
        <f t="shared" si="7"/>
        <v>2.238209432454037</v>
      </c>
      <c r="R20" s="33">
        <f t="shared" si="7"/>
        <v>0</v>
      </c>
    </row>
    <row r="21" spans="1:19" s="18" customFormat="1" ht="18.75">
      <c r="A21" s="20" t="s">
        <v>3</v>
      </c>
      <c r="B21" s="22" t="s">
        <v>130</v>
      </c>
      <c r="C21" s="98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33"/>
      <c r="R21" s="33"/>
      <c r="S21" s="94"/>
    </row>
    <row r="22" spans="1:19" ht="19.5">
      <c r="A22" s="24"/>
      <c r="B22" s="8" t="s">
        <v>31</v>
      </c>
      <c r="C22" s="96">
        <v>230</v>
      </c>
      <c r="D22" s="31">
        <v>56</v>
      </c>
      <c r="E22" s="30"/>
      <c r="F22" s="34">
        <v>56</v>
      </c>
      <c r="G22" s="30"/>
      <c r="H22" s="31">
        <v>0</v>
      </c>
      <c r="I22" s="30"/>
      <c r="J22" s="34">
        <v>0</v>
      </c>
      <c r="K22" s="30"/>
      <c r="L22" s="30">
        <f>D22-F22</f>
        <v>0</v>
      </c>
      <c r="M22" s="30">
        <f>E22-G22</f>
        <v>0</v>
      </c>
      <c r="N22" s="31">
        <f>SUM(L22:M22)</f>
        <v>0</v>
      </c>
      <c r="O22" s="30">
        <f aca="true" t="shared" si="8" ref="O22:Q24">G22-I22</f>
        <v>0</v>
      </c>
      <c r="P22" s="30">
        <v>56</v>
      </c>
      <c r="Q22" s="30">
        <f>P22/R35*100</f>
        <v>2.238209432454037</v>
      </c>
      <c r="R22" s="30">
        <v>0</v>
      </c>
      <c r="S22" s="25"/>
    </row>
    <row r="23" spans="1:19" ht="19.5">
      <c r="A23" s="24"/>
      <c r="B23" s="14" t="s">
        <v>23</v>
      </c>
      <c r="C23" s="99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>D23-F23</f>
        <v>0</v>
      </c>
      <c r="M23" s="30">
        <f>E23-G23</f>
        <v>0</v>
      </c>
      <c r="N23" s="31">
        <f>SUM(L23:M23)</f>
        <v>0</v>
      </c>
      <c r="O23" s="30">
        <f t="shared" si="8"/>
        <v>0</v>
      </c>
      <c r="P23" s="30">
        <f t="shared" si="8"/>
        <v>0</v>
      </c>
      <c r="Q23" s="30">
        <f t="shared" si="8"/>
        <v>0</v>
      </c>
      <c r="R23" s="30">
        <v>0</v>
      </c>
      <c r="S23" s="25"/>
    </row>
    <row r="24" spans="1:19" ht="19.5">
      <c r="A24" s="24"/>
      <c r="B24" s="9" t="s">
        <v>32</v>
      </c>
      <c r="C24" s="100">
        <v>0</v>
      </c>
      <c r="D24" s="31">
        <v>0</v>
      </c>
      <c r="E24" s="31">
        <v>0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>D24-F24</f>
        <v>0</v>
      </c>
      <c r="M24" s="30">
        <f>C24-D24</f>
        <v>0</v>
      </c>
      <c r="N24" s="31">
        <f>SUM(L24:M24)</f>
        <v>0</v>
      </c>
      <c r="O24" s="30">
        <f t="shared" si="8"/>
        <v>0</v>
      </c>
      <c r="P24" s="30">
        <f t="shared" si="8"/>
        <v>0</v>
      </c>
      <c r="Q24" s="30">
        <f t="shared" si="8"/>
        <v>0</v>
      </c>
      <c r="R24" s="30">
        <v>0</v>
      </c>
      <c r="S24" s="25"/>
    </row>
    <row r="25" spans="1:19" s="11" customFormat="1" ht="19.5">
      <c r="A25" s="28"/>
      <c r="B25" s="13" t="s">
        <v>28</v>
      </c>
      <c r="C25" s="32">
        <f aca="true" t="shared" si="9" ref="C25:Q25">SUM(C22:C24)</f>
        <v>280</v>
      </c>
      <c r="D25" s="32">
        <f t="shared" si="9"/>
        <v>56</v>
      </c>
      <c r="E25" s="32">
        <f t="shared" si="9"/>
        <v>0</v>
      </c>
      <c r="F25" s="32">
        <f t="shared" si="9"/>
        <v>56</v>
      </c>
      <c r="G25" s="32">
        <f t="shared" si="9"/>
        <v>0</v>
      </c>
      <c r="H25" s="32">
        <f>SUM(H22:H24)</f>
        <v>0</v>
      </c>
      <c r="I25" s="32">
        <f>SUM(I22:I24)</f>
        <v>0</v>
      </c>
      <c r="J25" s="32">
        <f>SUM(J22:J24)</f>
        <v>0</v>
      </c>
      <c r="K25" s="32">
        <f>SUM(K22:K24)</f>
        <v>0</v>
      </c>
      <c r="L25" s="32">
        <f t="shared" si="9"/>
        <v>0</v>
      </c>
      <c r="M25" s="32">
        <f t="shared" si="9"/>
        <v>0</v>
      </c>
      <c r="N25" s="32">
        <f t="shared" si="9"/>
        <v>0</v>
      </c>
      <c r="O25" s="33">
        <f t="shared" si="9"/>
        <v>0</v>
      </c>
      <c r="P25" s="33">
        <f>SUM(P22:P24)</f>
        <v>56</v>
      </c>
      <c r="Q25" s="33">
        <f t="shared" si="9"/>
        <v>2.238209432454037</v>
      </c>
      <c r="R25" s="33">
        <v>0</v>
      </c>
      <c r="S25" s="97"/>
    </row>
    <row r="26" spans="1:19" ht="18">
      <c r="A26" s="20" t="s">
        <v>4</v>
      </c>
      <c r="B26" s="22" t="s">
        <v>11</v>
      </c>
      <c r="C26" s="98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30"/>
      <c r="R26" s="30"/>
      <c r="S26" s="25"/>
    </row>
    <row r="27" spans="1:19" ht="19.5">
      <c r="A27" s="24"/>
      <c r="B27" s="14" t="s">
        <v>24</v>
      </c>
      <c r="C27" s="99">
        <v>2500</v>
      </c>
      <c r="D27" s="31">
        <v>0</v>
      </c>
      <c r="E27" s="31">
        <v>1094</v>
      </c>
      <c r="F27" s="31">
        <v>0</v>
      </c>
      <c r="G27" s="31">
        <v>70</v>
      </c>
      <c r="H27" s="31">
        <v>0</v>
      </c>
      <c r="I27" s="31">
        <v>0</v>
      </c>
      <c r="J27" s="31">
        <v>0</v>
      </c>
      <c r="K27" s="31">
        <v>0</v>
      </c>
      <c r="L27" s="30">
        <f aca="true" t="shared" si="10" ref="L27:M29">D27-F27</f>
        <v>0</v>
      </c>
      <c r="M27" s="30">
        <f t="shared" si="10"/>
        <v>1024</v>
      </c>
      <c r="N27" s="31">
        <f>SUM(L27:M27)</f>
        <v>1024</v>
      </c>
      <c r="O27" s="30">
        <v>0</v>
      </c>
      <c r="P27" s="30">
        <v>0</v>
      </c>
      <c r="Q27" s="30">
        <v>0</v>
      </c>
      <c r="R27" s="30">
        <f>O27+P27</f>
        <v>0</v>
      </c>
      <c r="S27" s="25"/>
    </row>
    <row r="28" spans="1:19" ht="19.5">
      <c r="A28" s="24"/>
      <c r="B28" s="14" t="s">
        <v>25</v>
      </c>
      <c r="C28" s="99">
        <v>17000</v>
      </c>
      <c r="D28" s="31"/>
      <c r="E28" s="30">
        <v>0</v>
      </c>
      <c r="F28" s="34"/>
      <c r="G28" s="30">
        <v>0</v>
      </c>
      <c r="H28" s="31"/>
      <c r="I28" s="30">
        <v>0</v>
      </c>
      <c r="J28" s="34"/>
      <c r="K28" s="30">
        <v>0</v>
      </c>
      <c r="L28" s="30">
        <f t="shared" si="10"/>
        <v>0</v>
      </c>
      <c r="M28" s="30">
        <f t="shared" si="10"/>
        <v>0</v>
      </c>
      <c r="N28" s="31">
        <f>SUM(L28:M28)</f>
        <v>0</v>
      </c>
      <c r="O28" s="30">
        <f aca="true" t="shared" si="11" ref="O28:Q29">G28-I28</f>
        <v>0</v>
      </c>
      <c r="P28" s="30">
        <f t="shared" si="11"/>
        <v>0</v>
      </c>
      <c r="Q28" s="30">
        <f t="shared" si="11"/>
        <v>0</v>
      </c>
      <c r="R28" s="30">
        <v>0</v>
      </c>
      <c r="S28" s="25"/>
    </row>
    <row r="29" spans="1:19" ht="19.5">
      <c r="A29" s="24"/>
      <c r="B29" s="14" t="s">
        <v>26</v>
      </c>
      <c r="C29" s="99">
        <v>4803</v>
      </c>
      <c r="D29" s="31"/>
      <c r="E29" s="30">
        <v>0</v>
      </c>
      <c r="F29" s="34"/>
      <c r="G29" s="30">
        <v>0</v>
      </c>
      <c r="H29" s="31"/>
      <c r="I29" s="30">
        <v>0</v>
      </c>
      <c r="J29" s="34"/>
      <c r="K29" s="30">
        <v>0</v>
      </c>
      <c r="L29" s="30">
        <f t="shared" si="10"/>
        <v>0</v>
      </c>
      <c r="M29" s="30">
        <f t="shared" si="10"/>
        <v>0</v>
      </c>
      <c r="N29" s="31">
        <f>SUM(L29:M29)</f>
        <v>0</v>
      </c>
      <c r="O29" s="30">
        <f t="shared" si="11"/>
        <v>0</v>
      </c>
      <c r="P29" s="30">
        <f t="shared" si="11"/>
        <v>0</v>
      </c>
      <c r="Q29" s="30">
        <f t="shared" si="11"/>
        <v>0</v>
      </c>
      <c r="R29" s="30">
        <v>0</v>
      </c>
      <c r="S29" s="25"/>
    </row>
    <row r="30" spans="1:19" s="11" customFormat="1" ht="19.5">
      <c r="A30" s="28"/>
      <c r="B30" s="12" t="s">
        <v>28</v>
      </c>
      <c r="C30" s="32">
        <f aca="true" t="shared" si="12" ref="C30:N30">SUM(C27:C29)</f>
        <v>24303</v>
      </c>
      <c r="D30" s="32">
        <f t="shared" si="12"/>
        <v>0</v>
      </c>
      <c r="E30" s="32">
        <f t="shared" si="12"/>
        <v>1094</v>
      </c>
      <c r="F30" s="32">
        <f t="shared" si="12"/>
        <v>0</v>
      </c>
      <c r="G30" s="32">
        <f t="shared" si="12"/>
        <v>70</v>
      </c>
      <c r="H30" s="32">
        <f t="shared" si="12"/>
        <v>0</v>
      </c>
      <c r="I30" s="32">
        <f t="shared" si="12"/>
        <v>0</v>
      </c>
      <c r="J30" s="32">
        <f t="shared" si="12"/>
        <v>0</v>
      </c>
      <c r="K30" s="32">
        <f t="shared" si="12"/>
        <v>0</v>
      </c>
      <c r="L30" s="32">
        <f t="shared" si="12"/>
        <v>0</v>
      </c>
      <c r="M30" s="32">
        <f t="shared" si="12"/>
        <v>1024</v>
      </c>
      <c r="N30" s="32">
        <f t="shared" si="12"/>
        <v>1024</v>
      </c>
      <c r="O30" s="33">
        <f>SUM(O22:O29)</f>
        <v>0</v>
      </c>
      <c r="P30" s="33">
        <f>SUM(P27:P29)</f>
        <v>0</v>
      </c>
      <c r="Q30" s="33">
        <f>SUM(Q27:Q29)</f>
        <v>0</v>
      </c>
      <c r="R30" s="33">
        <f>SUM(R22:R29)</f>
        <v>0</v>
      </c>
      <c r="S30" s="97"/>
    </row>
    <row r="31" spans="1:19" s="18" customFormat="1" ht="18.75">
      <c r="A31" s="21" t="s">
        <v>7</v>
      </c>
      <c r="B31" s="26" t="s">
        <v>5</v>
      </c>
      <c r="C31" s="32">
        <f>SUM(C32:C33)</f>
        <v>14590</v>
      </c>
      <c r="D31" s="32">
        <f>SUM(D32:D33)</f>
        <v>8469</v>
      </c>
      <c r="E31" s="32">
        <f>SUM(E32:E33)</f>
        <v>0</v>
      </c>
      <c r="F31" s="32">
        <f aca="true" t="shared" si="13" ref="F31:K31">SUM(F32:F33)</f>
        <v>2488</v>
      </c>
      <c r="G31" s="32">
        <f t="shared" si="13"/>
        <v>0</v>
      </c>
      <c r="H31" s="32">
        <f t="shared" si="13"/>
        <v>710</v>
      </c>
      <c r="I31" s="32">
        <f t="shared" si="13"/>
        <v>0</v>
      </c>
      <c r="J31" s="32">
        <f t="shared" si="13"/>
        <v>129</v>
      </c>
      <c r="K31" s="32">
        <f t="shared" si="13"/>
        <v>0</v>
      </c>
      <c r="L31" s="32">
        <f aca="true" t="shared" si="14" ref="L31:R31">SUM(L32:L33)</f>
        <v>5981</v>
      </c>
      <c r="M31" s="32">
        <f t="shared" si="14"/>
        <v>0</v>
      </c>
      <c r="N31" s="32">
        <f t="shared" si="14"/>
        <v>5981</v>
      </c>
      <c r="O31" s="32">
        <f t="shared" si="14"/>
        <v>2027</v>
      </c>
      <c r="P31" s="32">
        <f t="shared" si="14"/>
        <v>0</v>
      </c>
      <c r="Q31" s="32">
        <f t="shared" si="14"/>
        <v>0</v>
      </c>
      <c r="R31" s="32">
        <f t="shared" si="14"/>
        <v>2027</v>
      </c>
      <c r="S31" s="94"/>
    </row>
    <row r="32" spans="1:19" s="16" customFormat="1" ht="31.5">
      <c r="A32" s="15" t="s">
        <v>3</v>
      </c>
      <c r="B32" s="110" t="s">
        <v>131</v>
      </c>
      <c r="C32" s="107">
        <v>12390</v>
      </c>
      <c r="D32" s="30">
        <f>877+721+21+511+747+1216+1492+1115+710</f>
        <v>7410</v>
      </c>
      <c r="E32" s="30">
        <v>0</v>
      </c>
      <c r="F32" s="30">
        <f>880+471+315+302+391+129</f>
        <v>2488</v>
      </c>
      <c r="G32" s="30">
        <v>0</v>
      </c>
      <c r="H32" s="30">
        <v>710</v>
      </c>
      <c r="I32" s="30">
        <v>0</v>
      </c>
      <c r="J32" s="30">
        <v>129</v>
      </c>
      <c r="K32" s="30">
        <v>0</v>
      </c>
      <c r="L32" s="30">
        <f aca="true" t="shared" si="15" ref="L32:M34">D32-F32</f>
        <v>4922</v>
      </c>
      <c r="M32" s="30">
        <f t="shared" si="15"/>
        <v>0</v>
      </c>
      <c r="N32" s="31">
        <f>SUM(L32:M32)</f>
        <v>4922</v>
      </c>
      <c r="O32" s="30">
        <f>2143-50-66</f>
        <v>2027</v>
      </c>
      <c r="P32" s="30">
        <v>0</v>
      </c>
      <c r="Q32" s="30">
        <v>0</v>
      </c>
      <c r="R32" s="30">
        <f>SUM(O32:Q32)</f>
        <v>2027</v>
      </c>
      <c r="S32" s="101"/>
    </row>
    <row r="33" spans="1:19" s="16" customFormat="1" ht="18.75">
      <c r="A33" s="15" t="s">
        <v>4</v>
      </c>
      <c r="B33" s="110" t="s">
        <v>145</v>
      </c>
      <c r="C33" s="111">
        <v>2200</v>
      </c>
      <c r="D33" s="31">
        <v>1059</v>
      </c>
      <c r="E33" s="30">
        <v>0</v>
      </c>
      <c r="F33" s="31">
        <v>0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0">
        <f t="shared" si="15"/>
        <v>1059</v>
      </c>
      <c r="M33" s="30">
        <f t="shared" si="15"/>
        <v>0</v>
      </c>
      <c r="N33" s="31">
        <f>SUM(L33:M33)</f>
        <v>1059</v>
      </c>
      <c r="O33" s="30"/>
      <c r="P33" s="30"/>
      <c r="Q33" s="30"/>
      <c r="R33" s="30"/>
      <c r="S33" s="101"/>
    </row>
    <row r="34" spans="1:19" s="18" customFormat="1" ht="18.75">
      <c r="A34" s="20" t="s">
        <v>27</v>
      </c>
      <c r="B34" s="22" t="s">
        <v>132</v>
      </c>
      <c r="C34" s="108">
        <v>0</v>
      </c>
      <c r="D34" s="32">
        <v>1774</v>
      </c>
      <c r="E34" s="33">
        <v>12915</v>
      </c>
      <c r="F34" s="32">
        <v>0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3">
        <f t="shared" si="15"/>
        <v>1774</v>
      </c>
      <c r="M34" s="33">
        <f t="shared" si="15"/>
        <v>12915</v>
      </c>
      <c r="N34" s="31">
        <f>SUM(L34:M34)</f>
        <v>14689</v>
      </c>
      <c r="O34" s="33">
        <v>0</v>
      </c>
      <c r="P34" s="33"/>
      <c r="Q34" s="33"/>
      <c r="R34" s="33">
        <v>0</v>
      </c>
      <c r="S34" s="94"/>
    </row>
    <row r="35" spans="1:19" ht="18.75">
      <c r="A35" s="27"/>
      <c r="B35" s="22" t="s">
        <v>140</v>
      </c>
      <c r="C35" s="109">
        <f aca="true" t="shared" si="16" ref="C35:Q35">C9+C20+C31+C34</f>
        <v>68933</v>
      </c>
      <c r="D35" s="109">
        <f>D9+D20+D31+D34</f>
        <v>16315</v>
      </c>
      <c r="E35" s="109">
        <f t="shared" si="16"/>
        <v>25837</v>
      </c>
      <c r="F35" s="109">
        <f t="shared" si="16"/>
        <v>9051</v>
      </c>
      <c r="G35" s="109">
        <f t="shared" si="16"/>
        <v>5945</v>
      </c>
      <c r="H35" s="109">
        <f t="shared" si="16"/>
        <v>710</v>
      </c>
      <c r="I35" s="109">
        <f t="shared" si="16"/>
        <v>0</v>
      </c>
      <c r="J35" s="109">
        <f t="shared" si="16"/>
        <v>859</v>
      </c>
      <c r="K35" s="109">
        <f t="shared" si="16"/>
        <v>491</v>
      </c>
      <c r="L35" s="109">
        <f t="shared" si="16"/>
        <v>7264</v>
      </c>
      <c r="M35" s="109">
        <f t="shared" si="16"/>
        <v>19892</v>
      </c>
      <c r="N35" s="109">
        <f t="shared" si="16"/>
        <v>27156</v>
      </c>
      <c r="O35" s="109">
        <f t="shared" si="16"/>
        <v>2027</v>
      </c>
      <c r="P35" s="109">
        <f t="shared" si="16"/>
        <v>531</v>
      </c>
      <c r="Q35" s="109">
        <f t="shared" si="16"/>
        <v>21.223021582733814</v>
      </c>
      <c r="R35" s="109">
        <f>R9+R20+R31+R34</f>
        <v>2502</v>
      </c>
      <c r="S35" s="25"/>
    </row>
    <row r="36" spans="1:19" ht="18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25"/>
    </row>
    <row r="37" spans="1:19" ht="18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25"/>
    </row>
    <row r="38" spans="2:18" ht="19.5">
      <c r="B38" s="205" t="s">
        <v>15</v>
      </c>
      <c r="C38" s="205"/>
      <c r="D38" s="205"/>
      <c r="F38" s="6" t="s">
        <v>17</v>
      </c>
      <c r="J38" s="6"/>
      <c r="L38" s="206" t="s">
        <v>16</v>
      </c>
      <c r="M38" s="206"/>
      <c r="N38" s="3"/>
      <c r="O38" s="3"/>
      <c r="P38" s="106"/>
      <c r="Q38" s="106"/>
      <c r="R38" s="89"/>
    </row>
  </sheetData>
  <sheetProtection/>
  <mergeCells count="23">
    <mergeCell ref="B38:D38"/>
    <mergeCell ref="L38:M38"/>
    <mergeCell ref="C6:C8"/>
    <mergeCell ref="H7:I7"/>
    <mergeCell ref="J7:K7"/>
    <mergeCell ref="N7:N8"/>
    <mergeCell ref="L6:N6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R7:R8"/>
    <mergeCell ref="H6:K6"/>
    <mergeCell ref="M7:M8"/>
    <mergeCell ref="D6:G6"/>
    <mergeCell ref="D7:E7"/>
    <mergeCell ref="F7:G7"/>
  </mergeCells>
  <printOptions/>
  <pageMargins left="0.4" right="0.25" top="0.23" bottom="0.22" header="0.2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3.8515625" style="112" customWidth="1"/>
    <col min="2" max="2" width="10.00390625" style="112" customWidth="1"/>
    <col min="3" max="3" width="11.7109375" style="112" bestFit="1" customWidth="1"/>
    <col min="4" max="4" width="16.140625" style="112" customWidth="1"/>
    <col min="5" max="5" width="14.421875" style="112" customWidth="1"/>
    <col min="6" max="6" width="9.140625" style="112" customWidth="1"/>
    <col min="7" max="7" width="15.00390625" style="112" customWidth="1"/>
    <col min="8" max="16384" width="9.140625" style="112" customWidth="1"/>
  </cols>
  <sheetData>
    <row r="1" spans="1:7" ht="18.75">
      <c r="A1" s="214" t="s">
        <v>154</v>
      </c>
      <c r="B1" s="214"/>
      <c r="C1" s="214"/>
      <c r="D1" s="214"/>
      <c r="E1" s="214"/>
      <c r="F1" s="214"/>
      <c r="G1" s="214"/>
    </row>
    <row r="2" spans="1:7" ht="18.75">
      <c r="A2" s="214" t="s">
        <v>155</v>
      </c>
      <c r="B2" s="214"/>
      <c r="C2" s="214"/>
      <c r="D2" s="214"/>
      <c r="E2" s="214"/>
      <c r="F2" s="214"/>
      <c r="G2" s="214"/>
    </row>
    <row r="3" spans="1:7" ht="18.75">
      <c r="A3" s="214" t="s">
        <v>156</v>
      </c>
      <c r="B3" s="214"/>
      <c r="C3" s="214"/>
      <c r="D3" s="214"/>
      <c r="E3" s="214"/>
      <c r="F3" s="214"/>
      <c r="G3" s="214"/>
    </row>
    <row r="4" spans="1:7" ht="18.75">
      <c r="A4" s="117"/>
      <c r="B4" s="117"/>
      <c r="C4" s="117"/>
      <c r="D4" s="117"/>
      <c r="E4" s="117"/>
      <c r="G4" s="118" t="s">
        <v>262</v>
      </c>
    </row>
    <row r="5" spans="1:7" ht="18.75">
      <c r="A5" s="210" t="s">
        <v>160</v>
      </c>
      <c r="B5" s="210"/>
      <c r="C5" s="210"/>
      <c r="D5" s="211" t="s">
        <v>161</v>
      </c>
      <c r="E5" s="212"/>
      <c r="F5" s="212"/>
      <c r="G5" s="213"/>
    </row>
    <row r="6" spans="1:7" ht="56.25">
      <c r="A6" s="114" t="s">
        <v>157</v>
      </c>
      <c r="B6" s="114" t="s">
        <v>158</v>
      </c>
      <c r="C6" s="114" t="s">
        <v>159</v>
      </c>
      <c r="D6" s="114" t="s">
        <v>162</v>
      </c>
      <c r="E6" s="114" t="s">
        <v>157</v>
      </c>
      <c r="F6" s="114" t="s">
        <v>158</v>
      </c>
      <c r="G6" s="114" t="s">
        <v>159</v>
      </c>
    </row>
    <row r="7" spans="1:7" ht="18.75">
      <c r="A7" s="113">
        <v>6701</v>
      </c>
      <c r="B7" s="113">
        <v>710</v>
      </c>
      <c r="C7" s="113">
        <f>SUM(A7:B7)</f>
        <v>7411</v>
      </c>
      <c r="D7" s="113" t="s">
        <v>163</v>
      </c>
      <c r="E7" s="113">
        <v>1059</v>
      </c>
      <c r="F7" s="113">
        <v>0</v>
      </c>
      <c r="G7" s="113">
        <f>SUM(E7:F7)</f>
        <v>1059</v>
      </c>
    </row>
    <row r="8" spans="1:7" ht="18.75">
      <c r="A8" s="113"/>
      <c r="B8" s="113"/>
      <c r="C8" s="113"/>
      <c r="D8" s="113" t="s">
        <v>164</v>
      </c>
      <c r="E8" s="113">
        <v>0</v>
      </c>
      <c r="F8" s="113">
        <v>0</v>
      </c>
      <c r="G8" s="113">
        <f>SUM(E8:F8)</f>
        <v>0</v>
      </c>
    </row>
    <row r="9" spans="1:7" ht="18.75">
      <c r="A9" s="113"/>
      <c r="B9" s="113"/>
      <c r="C9" s="113"/>
      <c r="D9" s="113" t="s">
        <v>165</v>
      </c>
      <c r="E9" s="113">
        <v>0</v>
      </c>
      <c r="F9" s="113">
        <v>0</v>
      </c>
      <c r="G9" s="113">
        <f>SUM(E9:F9)</f>
        <v>0</v>
      </c>
    </row>
    <row r="10" spans="1:7" ht="18.75">
      <c r="A10" s="115"/>
      <c r="B10" s="115"/>
      <c r="C10" s="115"/>
      <c r="D10" s="116" t="s">
        <v>8</v>
      </c>
      <c r="E10" s="115">
        <f>SUM(E7:E9)</f>
        <v>1059</v>
      </c>
      <c r="F10" s="115">
        <f>SUM(F7:F9)</f>
        <v>0</v>
      </c>
      <c r="G10" s="115">
        <f>SUM(G7:G9)</f>
        <v>1059</v>
      </c>
    </row>
    <row r="15" spans="1:6" ht="18.75">
      <c r="A15" s="112" t="s">
        <v>166</v>
      </c>
      <c r="F15" s="112" t="s">
        <v>167</v>
      </c>
    </row>
  </sheetData>
  <sheetProtection/>
  <mergeCells count="5">
    <mergeCell ref="A5:C5"/>
    <mergeCell ref="D5:G5"/>
    <mergeCell ref="A1:G1"/>
    <mergeCell ref="A2:G2"/>
    <mergeCell ref="A3:G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6">
      <selection activeCell="E30" sqref="E30"/>
    </sheetView>
  </sheetViews>
  <sheetFormatPr defaultColWidth="9.140625" defaultRowHeight="15"/>
  <cols>
    <col min="1" max="1" width="7.00390625" style="25" customWidth="1"/>
    <col min="2" max="2" width="23.140625" style="16" bestFit="1" customWidth="1"/>
    <col min="3" max="3" width="14.00390625" style="93" bestFit="1" customWidth="1"/>
    <col min="4" max="4" width="13.8515625" style="7" bestFit="1" customWidth="1"/>
    <col min="5" max="5" width="13.28125" style="7" bestFit="1" customWidth="1"/>
    <col min="6" max="6" width="13.8515625" style="7" bestFit="1" customWidth="1"/>
    <col min="7" max="7" width="8.421875" style="7" bestFit="1" customWidth="1"/>
    <col min="8" max="16384" width="9.140625" style="7" customWidth="1"/>
  </cols>
  <sheetData>
    <row r="1" spans="1:7" ht="19.5" customHeight="1">
      <c r="A1" s="215" t="s">
        <v>237</v>
      </c>
      <c r="B1" s="215"/>
      <c r="C1" s="215"/>
      <c r="D1" s="215"/>
      <c r="E1" s="215"/>
      <c r="F1" s="215"/>
      <c r="G1" s="215"/>
    </row>
    <row r="2" spans="1:7" ht="15.75" customHeight="1">
      <c r="A2" s="187" t="s">
        <v>263</v>
      </c>
      <c r="B2" s="187"/>
      <c r="C2" s="187"/>
      <c r="D2" s="187"/>
      <c r="E2" s="187"/>
      <c r="F2" s="187"/>
      <c r="G2" s="187"/>
    </row>
    <row r="3" spans="1:7" ht="19.5">
      <c r="A3" s="187" t="s">
        <v>243</v>
      </c>
      <c r="B3" s="187"/>
      <c r="C3" s="187"/>
      <c r="D3" s="187"/>
      <c r="E3" s="187"/>
      <c r="F3" s="187"/>
      <c r="G3" s="187"/>
    </row>
    <row r="4" spans="1:7" s="159" customFormat="1" ht="57.75" customHeight="1">
      <c r="A4" s="20" t="s">
        <v>238</v>
      </c>
      <c r="B4" s="155" t="s">
        <v>239</v>
      </c>
      <c r="C4" s="156" t="s">
        <v>240</v>
      </c>
      <c r="D4" s="157" t="s">
        <v>250</v>
      </c>
      <c r="E4" s="157" t="s">
        <v>264</v>
      </c>
      <c r="F4" s="157" t="s">
        <v>265</v>
      </c>
      <c r="G4" s="158" t="s">
        <v>241</v>
      </c>
    </row>
    <row r="5" spans="1:7" s="159" customFormat="1" ht="18.75">
      <c r="A5" s="20"/>
      <c r="B5" s="142" t="s">
        <v>242</v>
      </c>
      <c r="C5" s="160">
        <v>1</v>
      </c>
      <c r="D5" s="161">
        <v>2</v>
      </c>
      <c r="E5" s="161">
        <v>3</v>
      </c>
      <c r="F5" s="161">
        <v>4</v>
      </c>
      <c r="G5" s="162">
        <v>5</v>
      </c>
    </row>
    <row r="6" spans="1:7" s="18" customFormat="1" ht="18.75">
      <c r="A6" s="136">
        <v>1.1</v>
      </c>
      <c r="B6" s="137" t="s">
        <v>170</v>
      </c>
      <c r="C6" s="135">
        <f>SUM(C7:C15)</f>
        <v>3485000</v>
      </c>
      <c r="D6" s="135">
        <f>SUM(D7:D15)</f>
        <v>2479269.5100000002</v>
      </c>
      <c r="E6" s="135">
        <f>SUM(E7:E15)</f>
        <v>191352.5</v>
      </c>
      <c r="F6" s="135">
        <f>SUM(F7:F15)</f>
        <v>2670622.0100000002</v>
      </c>
      <c r="G6" s="37"/>
    </row>
    <row r="7" spans="1:7" ht="15">
      <c r="A7" s="134" t="s">
        <v>171</v>
      </c>
      <c r="B7" s="138" t="s">
        <v>172</v>
      </c>
      <c r="C7" s="139">
        <f>'[1]Sheet1'!$C$4</f>
        <v>10000</v>
      </c>
      <c r="D7" s="139">
        <v>7890</v>
      </c>
      <c r="E7" s="139">
        <v>3750</v>
      </c>
      <c r="F7" s="139">
        <f aca="true" t="shared" si="0" ref="F7:F15">D7+E7</f>
        <v>11640</v>
      </c>
      <c r="G7" s="30"/>
    </row>
    <row r="8" spans="1:7" ht="15">
      <c r="A8" s="134" t="s">
        <v>173</v>
      </c>
      <c r="B8" s="138" t="s">
        <v>174</v>
      </c>
      <c r="C8" s="139">
        <f>'[1]Sheet1'!$C$5</f>
        <v>0</v>
      </c>
      <c r="D8" s="139">
        <v>0</v>
      </c>
      <c r="E8" s="139">
        <v>0</v>
      </c>
      <c r="F8" s="139">
        <f t="shared" si="0"/>
        <v>0</v>
      </c>
      <c r="G8" s="30"/>
    </row>
    <row r="9" spans="1:7" ht="15">
      <c r="A9" s="134" t="s">
        <v>175</v>
      </c>
      <c r="B9" s="138" t="s">
        <v>176</v>
      </c>
      <c r="C9" s="139">
        <v>70000</v>
      </c>
      <c r="D9" s="139">
        <v>59348.44</v>
      </c>
      <c r="E9" s="139">
        <v>27600</v>
      </c>
      <c r="F9" s="139">
        <f t="shared" si="0"/>
        <v>86948.44</v>
      </c>
      <c r="G9" s="30"/>
    </row>
    <row r="10" spans="1:7" s="11" customFormat="1" ht="15">
      <c r="A10" s="134" t="s">
        <v>177</v>
      </c>
      <c r="B10" s="138" t="s">
        <v>178</v>
      </c>
      <c r="C10" s="139">
        <v>400000</v>
      </c>
      <c r="D10" s="139">
        <v>199120</v>
      </c>
      <c r="E10" s="139">
        <v>10500</v>
      </c>
      <c r="F10" s="139">
        <f t="shared" si="0"/>
        <v>209620</v>
      </c>
      <c r="G10" s="33"/>
    </row>
    <row r="11" spans="1:7" s="18" customFormat="1" ht="18.75">
      <c r="A11" s="134" t="s">
        <v>179</v>
      </c>
      <c r="B11" s="138" t="s">
        <v>180</v>
      </c>
      <c r="C11" s="139">
        <v>0</v>
      </c>
      <c r="D11" s="139">
        <v>0</v>
      </c>
      <c r="E11" s="139">
        <v>0</v>
      </c>
      <c r="F11" s="139">
        <f t="shared" si="0"/>
        <v>0</v>
      </c>
      <c r="G11" s="37"/>
    </row>
    <row r="12" spans="1:7" ht="15">
      <c r="A12" s="134" t="s">
        <v>181</v>
      </c>
      <c r="B12" s="138" t="s">
        <v>182</v>
      </c>
      <c r="C12" s="139">
        <v>5000</v>
      </c>
      <c r="D12" s="139">
        <v>1900</v>
      </c>
      <c r="E12" s="139">
        <v>0</v>
      </c>
      <c r="F12" s="139">
        <f t="shared" si="0"/>
        <v>1900</v>
      </c>
      <c r="G12" s="30"/>
    </row>
    <row r="13" spans="1:7" ht="15">
      <c r="A13" s="134" t="s">
        <v>183</v>
      </c>
      <c r="B13" s="138" t="s">
        <v>184</v>
      </c>
      <c r="C13" s="139">
        <f>'[1]Sheet1'!$C$10</f>
        <v>0</v>
      </c>
      <c r="D13" s="139">
        <v>0</v>
      </c>
      <c r="E13" s="139">
        <v>0</v>
      </c>
      <c r="F13" s="139">
        <f t="shared" si="0"/>
        <v>0</v>
      </c>
      <c r="G13" s="30"/>
    </row>
    <row r="14" spans="1:7" ht="15">
      <c r="A14" s="134" t="s">
        <v>185</v>
      </c>
      <c r="B14" s="138" t="s">
        <v>186</v>
      </c>
      <c r="C14" s="139">
        <v>3000000</v>
      </c>
      <c r="D14" s="139">
        <v>2211011.0700000003</v>
      </c>
      <c r="E14" s="139">
        <v>149502.5</v>
      </c>
      <c r="F14" s="139">
        <f t="shared" si="0"/>
        <v>2360513.5700000003</v>
      </c>
      <c r="G14" s="30"/>
    </row>
    <row r="15" spans="1:7" s="11" customFormat="1" ht="15">
      <c r="A15" s="134" t="s">
        <v>187</v>
      </c>
      <c r="B15" s="138" t="s">
        <v>188</v>
      </c>
      <c r="C15" s="139">
        <f>'[1]Sheet1'!$C$13</f>
        <v>0</v>
      </c>
      <c r="D15" s="139">
        <v>0</v>
      </c>
      <c r="E15" s="139">
        <v>0</v>
      </c>
      <c r="F15" s="139">
        <f t="shared" si="0"/>
        <v>0</v>
      </c>
      <c r="G15" s="33"/>
    </row>
    <row r="16" spans="1:7" s="94" customFormat="1" ht="18.75">
      <c r="A16" s="136">
        <v>1.2</v>
      </c>
      <c r="B16" s="137" t="s">
        <v>189</v>
      </c>
      <c r="C16" s="135">
        <f>SUM(C17:C23)</f>
        <v>2750000</v>
      </c>
      <c r="D16" s="135">
        <f>SUM(D17:D23)</f>
        <v>996412.24</v>
      </c>
      <c r="E16" s="135">
        <f>SUM(E17:E23)</f>
        <v>119026.95</v>
      </c>
      <c r="F16" s="135">
        <f>SUM(F17:F23)</f>
        <v>1115439.19</v>
      </c>
      <c r="G16" s="33"/>
    </row>
    <row r="17" spans="1:7" s="18" customFormat="1" ht="18.75">
      <c r="A17" s="134" t="s">
        <v>190</v>
      </c>
      <c r="B17" s="138" t="s">
        <v>191</v>
      </c>
      <c r="C17" s="139">
        <v>1600000</v>
      </c>
      <c r="D17" s="139">
        <v>194255</v>
      </c>
      <c r="E17" s="139">
        <v>0</v>
      </c>
      <c r="F17" s="139">
        <f aca="true" t="shared" si="1" ref="F17:F23">D17+E17</f>
        <v>194255</v>
      </c>
      <c r="G17" s="37"/>
    </row>
    <row r="18" spans="1:7" ht="15">
      <c r="A18" s="134" t="s">
        <v>192</v>
      </c>
      <c r="B18" s="138" t="s">
        <v>193</v>
      </c>
      <c r="C18" s="139">
        <v>100000</v>
      </c>
      <c r="D18" s="139">
        <v>63533</v>
      </c>
      <c r="E18" s="139">
        <v>3525</v>
      </c>
      <c r="F18" s="139">
        <f t="shared" si="1"/>
        <v>67058</v>
      </c>
      <c r="G18" s="30"/>
    </row>
    <row r="19" spans="1:7" ht="15">
      <c r="A19" s="134" t="s">
        <v>194</v>
      </c>
      <c r="B19" s="138" t="s">
        <v>195</v>
      </c>
      <c r="C19" s="139">
        <v>200000</v>
      </c>
      <c r="D19" s="139">
        <v>132360</v>
      </c>
      <c r="E19" s="139">
        <v>17400</v>
      </c>
      <c r="F19" s="139">
        <f t="shared" si="1"/>
        <v>149760</v>
      </c>
      <c r="G19" s="30"/>
    </row>
    <row r="20" spans="1:7" ht="15">
      <c r="A20" s="134" t="s">
        <v>196</v>
      </c>
      <c r="B20" s="138" t="s">
        <v>197</v>
      </c>
      <c r="C20" s="139">
        <v>250000</v>
      </c>
      <c r="D20" s="139">
        <v>186810</v>
      </c>
      <c r="E20" s="139">
        <v>22440</v>
      </c>
      <c r="F20" s="139">
        <f t="shared" si="1"/>
        <v>209250</v>
      </c>
      <c r="G20" s="30"/>
    </row>
    <row r="21" spans="1:7" s="11" customFormat="1" ht="15">
      <c r="A21" s="134" t="s">
        <v>198</v>
      </c>
      <c r="B21" s="138" t="s">
        <v>199</v>
      </c>
      <c r="C21" s="139">
        <v>400000</v>
      </c>
      <c r="D21" s="139">
        <v>372894.24</v>
      </c>
      <c r="E21" s="139">
        <v>54191.95</v>
      </c>
      <c r="F21" s="139">
        <f t="shared" si="1"/>
        <v>427086.19</v>
      </c>
      <c r="G21" s="33"/>
    </row>
    <row r="22" spans="1:7" ht="15">
      <c r="A22" s="134" t="s">
        <v>200</v>
      </c>
      <c r="B22" s="138" t="s">
        <v>201</v>
      </c>
      <c r="C22" s="139">
        <f>'[1]Sheet1'!$C$22</f>
        <v>0</v>
      </c>
      <c r="D22" s="139">
        <v>0</v>
      </c>
      <c r="E22" s="139">
        <v>0</v>
      </c>
      <c r="F22" s="139">
        <f t="shared" si="1"/>
        <v>0</v>
      </c>
      <c r="G22" s="30"/>
    </row>
    <row r="23" spans="1:7" ht="15">
      <c r="A23" s="134" t="s">
        <v>202</v>
      </c>
      <c r="B23" s="138" t="s">
        <v>203</v>
      </c>
      <c r="C23" s="139">
        <f>'[1]Sheet1'!$C$23</f>
        <v>200000</v>
      </c>
      <c r="D23" s="139">
        <v>46560</v>
      </c>
      <c r="E23" s="139">
        <v>21470</v>
      </c>
      <c r="F23" s="139">
        <f t="shared" si="1"/>
        <v>68030</v>
      </c>
      <c r="G23" s="30"/>
    </row>
    <row r="24" spans="1:7" ht="15">
      <c r="A24" s="136">
        <v>1.3</v>
      </c>
      <c r="B24" s="137" t="s">
        <v>204</v>
      </c>
      <c r="C24" s="135">
        <f>SUM(C25:C29)</f>
        <v>2704570</v>
      </c>
      <c r="D24" s="135">
        <f>SUM(D25:D29)</f>
        <v>1668626.9100000001</v>
      </c>
      <c r="E24" s="135">
        <f>SUM(E25:E29)</f>
        <v>291403.22</v>
      </c>
      <c r="F24" s="135">
        <f>SUM(F25:F29)</f>
        <v>1960030.1300000001</v>
      </c>
      <c r="G24" s="30"/>
    </row>
    <row r="25" spans="1:7" ht="15">
      <c r="A25" s="134" t="s">
        <v>205</v>
      </c>
      <c r="B25" s="138" t="s">
        <v>206</v>
      </c>
      <c r="C25" s="139">
        <v>55000</v>
      </c>
      <c r="D25" s="139">
        <v>28130</v>
      </c>
      <c r="E25" s="139">
        <v>4170</v>
      </c>
      <c r="F25" s="139">
        <f>D25+E25</f>
        <v>32300</v>
      </c>
      <c r="G25" s="30"/>
    </row>
    <row r="26" spans="1:7" s="11" customFormat="1" ht="15">
      <c r="A26" s="134" t="s">
        <v>207</v>
      </c>
      <c r="B26" s="138" t="s">
        <v>208</v>
      </c>
      <c r="C26" s="139">
        <v>1499570</v>
      </c>
      <c r="D26" s="139">
        <v>934781.0800000001</v>
      </c>
      <c r="E26" s="139">
        <v>182341.91</v>
      </c>
      <c r="F26" s="139">
        <f>D26+E26</f>
        <v>1117122.99</v>
      </c>
      <c r="G26" s="33"/>
    </row>
    <row r="27" spans="1:7" s="18" customFormat="1" ht="18.75">
      <c r="A27" s="134" t="s">
        <v>209</v>
      </c>
      <c r="B27" s="138" t="s">
        <v>210</v>
      </c>
      <c r="C27" s="139">
        <v>950000</v>
      </c>
      <c r="D27" s="139">
        <v>588875.8300000001</v>
      </c>
      <c r="E27" s="139">
        <v>89691.31</v>
      </c>
      <c r="F27" s="139">
        <f>D27+E27</f>
        <v>678567.1400000001</v>
      </c>
      <c r="G27" s="33"/>
    </row>
    <row r="28" spans="1:7" s="16" customFormat="1" ht="18.75">
      <c r="A28" s="134" t="s">
        <v>211</v>
      </c>
      <c r="B28" s="138" t="s">
        <v>212</v>
      </c>
      <c r="C28" s="139">
        <v>100000</v>
      </c>
      <c r="D28" s="139">
        <v>71695</v>
      </c>
      <c r="E28" s="139">
        <v>10400</v>
      </c>
      <c r="F28" s="139">
        <f>D28+E28</f>
        <v>82095</v>
      </c>
      <c r="G28" s="30"/>
    </row>
    <row r="29" spans="1:7" s="16" customFormat="1" ht="18.75">
      <c r="A29" s="134" t="s">
        <v>213</v>
      </c>
      <c r="B29" s="138" t="s">
        <v>214</v>
      </c>
      <c r="C29" s="139">
        <f>'[1]Sheet1'!$C$28</f>
        <v>100000</v>
      </c>
      <c r="D29" s="139">
        <v>45145</v>
      </c>
      <c r="E29" s="139">
        <v>4800</v>
      </c>
      <c r="F29" s="139">
        <f>D29+E29</f>
        <v>49945</v>
      </c>
      <c r="G29" s="30"/>
    </row>
    <row r="30" spans="1:7" s="18" customFormat="1" ht="18.75">
      <c r="A30" s="136">
        <v>1.5</v>
      </c>
      <c r="B30" s="137" t="s">
        <v>215</v>
      </c>
      <c r="C30" s="135">
        <f>SUM(C31)</f>
        <v>200000</v>
      </c>
      <c r="D30" s="135">
        <f>SUM(D31)</f>
        <v>114700</v>
      </c>
      <c r="E30" s="135">
        <f>SUM(E31)</f>
        <v>12775</v>
      </c>
      <c r="F30" s="135">
        <f>SUM(F31)</f>
        <v>127475</v>
      </c>
      <c r="G30" s="33"/>
    </row>
    <row r="31" spans="1:7" ht="15">
      <c r="A31" s="134" t="s">
        <v>216</v>
      </c>
      <c r="B31" s="138" t="s">
        <v>217</v>
      </c>
      <c r="C31" s="139">
        <v>200000</v>
      </c>
      <c r="D31" s="139">
        <v>114700</v>
      </c>
      <c r="E31" s="139">
        <v>12775</v>
      </c>
      <c r="F31" s="139">
        <f>D31+E31</f>
        <v>127475</v>
      </c>
      <c r="G31" s="109"/>
    </row>
    <row r="32" spans="1:7" ht="18">
      <c r="A32" s="136">
        <v>1.7</v>
      </c>
      <c r="B32" s="137" t="s">
        <v>218</v>
      </c>
      <c r="C32" s="135">
        <f>SUM(C33:C37)</f>
        <v>3200000</v>
      </c>
      <c r="D32" s="135">
        <f>SUM(D33:D37)</f>
        <v>1441818.29</v>
      </c>
      <c r="E32" s="135">
        <f>SUM(E33:E37)</f>
        <v>95030</v>
      </c>
      <c r="F32" s="135">
        <f>SUM(F33:F37)</f>
        <v>1536848.29</v>
      </c>
      <c r="G32" s="163"/>
    </row>
    <row r="33" spans="1:7" ht="18">
      <c r="A33" s="134" t="s">
        <v>219</v>
      </c>
      <c r="B33" s="138" t="s">
        <v>220</v>
      </c>
      <c r="C33" s="139">
        <v>600000</v>
      </c>
      <c r="D33" s="139">
        <v>336153.44</v>
      </c>
      <c r="E33" s="139">
        <v>41045</v>
      </c>
      <c r="F33" s="139">
        <f>D33+E33</f>
        <v>377198.44</v>
      </c>
      <c r="G33" s="163"/>
    </row>
    <row r="34" spans="1:7" ht="15">
      <c r="A34" s="134" t="s">
        <v>221</v>
      </c>
      <c r="B34" s="138" t="s">
        <v>222</v>
      </c>
      <c r="C34" s="139">
        <v>2200000</v>
      </c>
      <c r="D34" s="139">
        <v>1051730</v>
      </c>
      <c r="E34" s="139">
        <v>52605</v>
      </c>
      <c r="F34" s="139">
        <f>D34+E34</f>
        <v>1104335</v>
      </c>
      <c r="G34" s="143"/>
    </row>
    <row r="35" spans="1:7" ht="15">
      <c r="A35" s="134" t="s">
        <v>223</v>
      </c>
      <c r="B35" s="138" t="s">
        <v>224</v>
      </c>
      <c r="C35" s="139">
        <v>50000</v>
      </c>
      <c r="D35" s="139">
        <v>0</v>
      </c>
      <c r="E35" s="139">
        <v>0</v>
      </c>
      <c r="F35" s="139">
        <f>D35+E35</f>
        <v>0</v>
      </c>
      <c r="G35" s="143"/>
    </row>
    <row r="36" spans="1:7" ht="15">
      <c r="A36" s="134" t="s">
        <v>225</v>
      </c>
      <c r="B36" s="138" t="s">
        <v>226</v>
      </c>
      <c r="C36" s="139">
        <v>100000</v>
      </c>
      <c r="D36" s="139">
        <v>12000</v>
      </c>
      <c r="E36" s="139">
        <v>0</v>
      </c>
      <c r="F36" s="139">
        <f>D36+E36</f>
        <v>12000</v>
      </c>
      <c r="G36" s="143"/>
    </row>
    <row r="37" spans="1:7" ht="15">
      <c r="A37" s="134" t="s">
        <v>227</v>
      </c>
      <c r="B37" s="138" t="s">
        <v>228</v>
      </c>
      <c r="C37" s="139">
        <v>250000</v>
      </c>
      <c r="D37" s="139">
        <v>41934.85</v>
      </c>
      <c r="E37" s="139">
        <v>1380</v>
      </c>
      <c r="F37" s="139">
        <f>D37+E37</f>
        <v>43314.85</v>
      </c>
      <c r="G37" s="143"/>
    </row>
    <row r="38" spans="1:7" s="11" customFormat="1" ht="15">
      <c r="A38" s="140"/>
      <c r="B38" s="141" t="s">
        <v>229</v>
      </c>
      <c r="C38" s="135">
        <f>C6+C16+C24+C30+C32</f>
        <v>12339570</v>
      </c>
      <c r="D38" s="135">
        <f>D6+D16+D24+D30+D32</f>
        <v>6700826.95</v>
      </c>
      <c r="E38" s="135">
        <f>E6+E16+E24+E30+E32</f>
        <v>709587.6699999999</v>
      </c>
      <c r="F38" s="135">
        <f>F6+F16+F24+F30+F32</f>
        <v>7410414.62</v>
      </c>
      <c r="G38" s="144"/>
    </row>
    <row r="39" spans="1:7" ht="15">
      <c r="A39" s="136">
        <v>2</v>
      </c>
      <c r="B39" s="142" t="s">
        <v>230</v>
      </c>
      <c r="C39" s="139"/>
      <c r="D39" s="139"/>
      <c r="E39" s="139"/>
      <c r="F39" s="139"/>
      <c r="G39" s="143"/>
    </row>
    <row r="40" spans="1:7" ht="15">
      <c r="A40" s="134">
        <v>2.1</v>
      </c>
      <c r="B40" s="138" t="s">
        <v>231</v>
      </c>
      <c r="C40" s="139">
        <v>1600000</v>
      </c>
      <c r="D40" s="139">
        <v>1059273</v>
      </c>
      <c r="E40" s="139">
        <v>0</v>
      </c>
      <c r="F40" s="139">
        <f>D40+E40</f>
        <v>1059273</v>
      </c>
      <c r="G40" s="143"/>
    </row>
    <row r="41" spans="1:7" ht="15">
      <c r="A41" s="134">
        <v>2.2</v>
      </c>
      <c r="B41" s="138" t="s">
        <v>232</v>
      </c>
      <c r="C41" s="139">
        <v>400000</v>
      </c>
      <c r="D41" s="139">
        <v>0</v>
      </c>
      <c r="E41" s="139">
        <v>0</v>
      </c>
      <c r="F41" s="139">
        <f>D41+E41</f>
        <v>0</v>
      </c>
      <c r="G41" s="143"/>
    </row>
    <row r="42" spans="1:7" s="11" customFormat="1" ht="15">
      <c r="A42" s="136"/>
      <c r="B42" s="141" t="s">
        <v>233</v>
      </c>
      <c r="C42" s="135">
        <f>SUM(C40:C41)</f>
        <v>2000000</v>
      </c>
      <c r="D42" s="135">
        <v>1059273</v>
      </c>
      <c r="E42" s="135">
        <f>SUM(E40:E41)</f>
        <v>0</v>
      </c>
      <c r="F42" s="135">
        <f>SUM(F40:F41)</f>
        <v>1059273</v>
      </c>
      <c r="G42" s="144"/>
    </row>
    <row r="43" spans="1:7" s="148" customFormat="1" ht="15.75">
      <c r="A43" s="145"/>
      <c r="B43" s="146" t="s">
        <v>28</v>
      </c>
      <c r="C43" s="135">
        <f>C38+C42</f>
        <v>14339570</v>
      </c>
      <c r="D43" s="135">
        <v>7748099.95</v>
      </c>
      <c r="E43" s="135">
        <f>E38+E42</f>
        <v>709587.6699999999</v>
      </c>
      <c r="F43" s="135">
        <f>F38+F42</f>
        <v>8469687.620000001</v>
      </c>
      <c r="G43" s="147"/>
    </row>
    <row r="44" spans="1:7" ht="15.75">
      <c r="A44" s="145"/>
      <c r="B44" s="146" t="s">
        <v>234</v>
      </c>
      <c r="C44" s="135">
        <v>0</v>
      </c>
      <c r="D44" s="135">
        <v>0</v>
      </c>
      <c r="E44" s="135">
        <v>0</v>
      </c>
      <c r="F44" s="135">
        <v>0</v>
      </c>
      <c r="G44" s="145"/>
    </row>
    <row r="45" spans="1:7" ht="18">
      <c r="A45" s="149"/>
      <c r="B45" s="150"/>
      <c r="C45" s="151"/>
      <c r="D45" s="152"/>
      <c r="E45" s="152"/>
      <c r="F45" s="152"/>
      <c r="G45" s="152"/>
    </row>
    <row r="46" spans="1:7" ht="18">
      <c r="A46" s="149"/>
      <c r="B46" s="150"/>
      <c r="C46" s="151"/>
      <c r="D46" s="152"/>
      <c r="E46" s="152"/>
      <c r="F46" s="152"/>
      <c r="G46" s="152"/>
    </row>
    <row r="47" spans="1:7" ht="15">
      <c r="A47" s="149"/>
      <c r="B47" s="153" t="s">
        <v>166</v>
      </c>
      <c r="C47" s="151"/>
      <c r="D47" s="153" t="s">
        <v>235</v>
      </c>
      <c r="E47" s="152"/>
      <c r="F47" s="154" t="s">
        <v>236</v>
      </c>
      <c r="G47" s="152"/>
    </row>
  </sheetData>
  <sheetProtection/>
  <mergeCells count="3">
    <mergeCell ref="A1:G1"/>
    <mergeCell ref="A2:G2"/>
    <mergeCell ref="A3:G3"/>
  </mergeCells>
  <printOptions/>
  <pageMargins left="0.42" right="0.37" top="0.44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 Sir</cp:lastModifiedBy>
  <cp:lastPrinted>2015-03-19T06:18:54Z</cp:lastPrinted>
  <dcterms:created xsi:type="dcterms:W3CDTF">2010-06-21T08:14:49Z</dcterms:created>
  <dcterms:modified xsi:type="dcterms:W3CDTF">2015-08-05T21:15:32Z</dcterms:modified>
  <cp:category/>
  <cp:version/>
  <cp:contentType/>
  <cp:contentStatus/>
</cp:coreProperties>
</file>